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AFD3E8F-210E-45CA-A5FF-880A06F87CF0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tuần 1.02" sheetId="1" r:id="rId1"/>
    <sheet name="tuần 2.02" sheetId="11" r:id="rId2"/>
    <sheet name="tuần 3.11" sheetId="12" r:id="rId3"/>
    <sheet name="Tuần 4.03" sheetId="29" r:id="rId4"/>
    <sheet name="Tuần 5.03" sheetId="3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4" i="29" l="1"/>
  <c r="H143" i="29"/>
  <c r="H142" i="29"/>
  <c r="H141" i="29"/>
  <c r="H140" i="29"/>
  <c r="H139" i="29"/>
  <c r="H138" i="29"/>
  <c r="H137" i="29"/>
  <c r="H136" i="29"/>
  <c r="H135" i="29"/>
  <c r="H134" i="29"/>
  <c r="H145" i="29" s="1"/>
  <c r="H132" i="29"/>
  <c r="H131" i="29"/>
  <c r="H130" i="29"/>
  <c r="H129" i="29"/>
  <c r="H128" i="29"/>
  <c r="H127" i="29"/>
  <c r="H126" i="29"/>
  <c r="H125" i="29"/>
  <c r="H124" i="29"/>
  <c r="H123" i="29"/>
  <c r="H122" i="29"/>
  <c r="H121" i="29"/>
  <c r="H133" i="29" s="1"/>
  <c r="H120" i="29"/>
  <c r="H118" i="29"/>
  <c r="H117" i="29"/>
  <c r="H116" i="29"/>
  <c r="H115" i="29"/>
  <c r="H114" i="29"/>
  <c r="H113" i="29"/>
  <c r="H112" i="29"/>
  <c r="H111" i="29"/>
  <c r="H110" i="29"/>
  <c r="H109" i="29"/>
  <c r="H108" i="29"/>
  <c r="H107" i="29"/>
  <c r="H106" i="29"/>
  <c r="H119" i="29" s="1"/>
  <c r="H104" i="29"/>
  <c r="H103" i="29"/>
  <c r="H102" i="29"/>
  <c r="H101" i="29"/>
  <c r="H100" i="29"/>
  <c r="H99" i="29"/>
  <c r="H98" i="29"/>
  <c r="H97" i="29"/>
  <c r="H96" i="29"/>
  <c r="H95" i="29"/>
  <c r="H94" i="29"/>
  <c r="H93" i="29"/>
  <c r="E93" i="29"/>
  <c r="H92" i="29"/>
  <c r="H105" i="29" s="1"/>
  <c r="E92" i="29"/>
  <c r="H90" i="29"/>
  <c r="H89" i="29"/>
  <c r="L88" i="29"/>
  <c r="H88" i="29"/>
  <c r="H87" i="29"/>
  <c r="H86" i="29"/>
  <c r="H85" i="29"/>
  <c r="H84" i="29"/>
  <c r="H83" i="29"/>
  <c r="H82" i="29"/>
  <c r="H81" i="29"/>
  <c r="H80" i="29"/>
  <c r="H79" i="29"/>
  <c r="E79" i="29"/>
  <c r="H78" i="29"/>
  <c r="H91" i="29" s="1"/>
  <c r="H76" i="29"/>
  <c r="H75" i="29"/>
  <c r="H74" i="29"/>
  <c r="H73" i="29"/>
  <c r="H72" i="29"/>
  <c r="H71" i="29"/>
  <c r="H70" i="29"/>
  <c r="H69" i="29"/>
  <c r="H68" i="29"/>
  <c r="H67" i="29"/>
  <c r="H66" i="29"/>
  <c r="H65" i="29"/>
  <c r="H64" i="29"/>
  <c r="H77" i="29" s="1"/>
  <c r="H63" i="29"/>
  <c r="H61" i="29"/>
  <c r="H60" i="29"/>
  <c r="H59" i="29"/>
  <c r="H58" i="29"/>
  <c r="H57" i="29"/>
  <c r="H56" i="29"/>
  <c r="H62" i="29" s="1"/>
  <c r="H55" i="29"/>
  <c r="H53" i="29"/>
  <c r="H52" i="29"/>
  <c r="H51" i="29"/>
  <c r="H50" i="29"/>
  <c r="H48" i="29"/>
  <c r="H47" i="29"/>
  <c r="H46" i="29"/>
  <c r="H45" i="29"/>
  <c r="H44" i="29"/>
  <c r="H43" i="29"/>
  <c r="H42" i="29"/>
  <c r="H41" i="29"/>
  <c r="H40" i="29"/>
  <c r="H39" i="29"/>
  <c r="E39" i="29"/>
  <c r="H38" i="29"/>
  <c r="H49" i="29" s="1"/>
  <c r="H37" i="29"/>
  <c r="E37" i="29"/>
  <c r="H36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35" i="29" s="1"/>
  <c r="H22" i="29"/>
  <c r="H20" i="29"/>
  <c r="H19" i="29"/>
  <c r="O18" i="29"/>
  <c r="M18" i="29"/>
  <c r="P18" i="29" s="1"/>
  <c r="L18" i="29" s="1"/>
  <c r="H18" i="29"/>
  <c r="M17" i="29"/>
  <c r="P17" i="29" s="1"/>
  <c r="L17" i="29" s="1"/>
  <c r="H17" i="29"/>
  <c r="O16" i="29"/>
  <c r="P16" i="29" s="1"/>
  <c r="L16" i="29" s="1"/>
  <c r="M16" i="29"/>
  <c r="H16" i="29"/>
  <c r="P15" i="29"/>
  <c r="L15" i="29" s="1"/>
  <c r="O15" i="29"/>
  <c r="M15" i="29"/>
  <c r="H15" i="29"/>
  <c r="O14" i="29"/>
  <c r="P14" i="29" s="1"/>
  <c r="L14" i="29" s="1"/>
  <c r="M14" i="29"/>
  <c r="H14" i="29"/>
  <c r="O13" i="29"/>
  <c r="M13" i="29"/>
  <c r="P13" i="29" s="1"/>
  <c r="L13" i="29" s="1"/>
  <c r="H13" i="29"/>
  <c r="O12" i="29"/>
  <c r="P12" i="29" s="1"/>
  <c r="L12" i="29" s="1"/>
  <c r="M12" i="29"/>
  <c r="H12" i="29"/>
  <c r="O11" i="29"/>
  <c r="M11" i="29"/>
  <c r="P11" i="29" s="1"/>
  <c r="L11" i="29" s="1"/>
  <c r="H11" i="29"/>
  <c r="H21" i="29" s="1"/>
  <c r="O10" i="29"/>
  <c r="P10" i="29" s="1"/>
  <c r="L10" i="29" s="1"/>
  <c r="M10" i="29"/>
  <c r="H10" i="29"/>
  <c r="P9" i="29"/>
  <c r="L9" i="29" s="1"/>
  <c r="O9" i="29"/>
  <c r="M9" i="29"/>
  <c r="H9" i="29"/>
  <c r="O8" i="29"/>
  <c r="P8" i="29" s="1"/>
  <c r="L8" i="29" s="1"/>
  <c r="M8" i="29"/>
  <c r="H8" i="29"/>
  <c r="H144" i="12"/>
  <c r="H143" i="12"/>
  <c r="H142" i="12"/>
  <c r="H141" i="12"/>
  <c r="H140" i="12"/>
  <c r="H139" i="12"/>
  <c r="H138" i="12"/>
  <c r="H137" i="12"/>
  <c r="H136" i="12"/>
  <c r="H135" i="12"/>
  <c r="H134" i="12"/>
  <c r="H145" i="12" s="1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33" i="12" s="1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19" i="12" s="1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E93" i="12"/>
  <c r="H92" i="12"/>
  <c r="H105" i="12" s="1"/>
  <c r="E92" i="12"/>
  <c r="H90" i="12"/>
  <c r="H89" i="12"/>
  <c r="L88" i="12"/>
  <c r="H88" i="12"/>
  <c r="H87" i="12"/>
  <c r="H86" i="12"/>
  <c r="H85" i="12"/>
  <c r="H84" i="12"/>
  <c r="H83" i="12"/>
  <c r="H82" i="12"/>
  <c r="H81" i="12"/>
  <c r="H80" i="12"/>
  <c r="H79" i="12"/>
  <c r="H91" i="12" s="1"/>
  <c r="E79" i="12"/>
  <c r="H78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77" i="12" s="1"/>
  <c r="H62" i="12"/>
  <c r="H61" i="12"/>
  <c r="H60" i="12"/>
  <c r="H59" i="12"/>
  <c r="H58" i="12"/>
  <c r="H57" i="12"/>
  <c r="H56" i="12"/>
  <c r="H55" i="12"/>
  <c r="H53" i="12"/>
  <c r="H52" i="12"/>
  <c r="H51" i="12"/>
  <c r="H50" i="12"/>
  <c r="H48" i="12"/>
  <c r="H47" i="12"/>
  <c r="H46" i="12"/>
  <c r="H45" i="12"/>
  <c r="H44" i="12"/>
  <c r="H43" i="12"/>
  <c r="H42" i="12"/>
  <c r="H41" i="12"/>
  <c r="H40" i="12"/>
  <c r="H39" i="12"/>
  <c r="E39" i="12"/>
  <c r="H38" i="12"/>
  <c r="H49" i="12" s="1"/>
  <c r="H37" i="12"/>
  <c r="E37" i="12"/>
  <c r="H36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35" i="12" s="1"/>
  <c r="H20" i="12"/>
  <c r="H19" i="12"/>
  <c r="O18" i="12"/>
  <c r="P18" i="12" s="1"/>
  <c r="L18" i="12" s="1"/>
  <c r="M18" i="12"/>
  <c r="H18" i="12"/>
  <c r="M17" i="12"/>
  <c r="P17" i="12" s="1"/>
  <c r="L17" i="12" s="1"/>
  <c r="H17" i="12"/>
  <c r="O16" i="12"/>
  <c r="P16" i="12" s="1"/>
  <c r="L16" i="12" s="1"/>
  <c r="M16" i="12"/>
  <c r="H16" i="12"/>
  <c r="P15" i="12"/>
  <c r="L15" i="12" s="1"/>
  <c r="O15" i="12"/>
  <c r="M15" i="12"/>
  <c r="H15" i="12"/>
  <c r="O14" i="12"/>
  <c r="P14" i="12" s="1"/>
  <c r="L14" i="12" s="1"/>
  <c r="M14" i="12"/>
  <c r="H14" i="12"/>
  <c r="O13" i="12"/>
  <c r="P13" i="12" s="1"/>
  <c r="L13" i="12" s="1"/>
  <c r="M13" i="12"/>
  <c r="H13" i="12"/>
  <c r="O12" i="12"/>
  <c r="P12" i="12" s="1"/>
  <c r="L12" i="12" s="1"/>
  <c r="M12" i="12"/>
  <c r="H12" i="12"/>
  <c r="O11" i="12"/>
  <c r="M11" i="12"/>
  <c r="P11" i="12" s="1"/>
  <c r="L11" i="12" s="1"/>
  <c r="H11" i="12"/>
  <c r="H21" i="12" s="1"/>
  <c r="O10" i="12"/>
  <c r="P10" i="12" s="1"/>
  <c r="L10" i="12" s="1"/>
  <c r="M10" i="12"/>
  <c r="H10" i="12"/>
  <c r="P9" i="12"/>
  <c r="L9" i="12" s="1"/>
  <c r="O9" i="12"/>
  <c r="M9" i="12"/>
  <c r="H9" i="12"/>
  <c r="O8" i="12"/>
  <c r="P8" i="12" s="1"/>
  <c r="L8" i="12" s="1"/>
  <c r="M8" i="12"/>
  <c r="H8" i="12"/>
  <c r="H144" i="11"/>
  <c r="H143" i="11"/>
  <c r="H142" i="11"/>
  <c r="H141" i="11"/>
  <c r="H140" i="11"/>
  <c r="H139" i="11"/>
  <c r="H138" i="11"/>
  <c r="H137" i="11"/>
  <c r="H136" i="11"/>
  <c r="H145" i="11" s="1"/>
  <c r="H135" i="11"/>
  <c r="H134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33" i="11" s="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19" i="11" s="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E93" i="11"/>
  <c r="H92" i="11"/>
  <c r="H105" i="11" s="1"/>
  <c r="E92" i="11"/>
  <c r="H90" i="11"/>
  <c r="H89" i="11"/>
  <c r="L88" i="11"/>
  <c r="H88" i="11"/>
  <c r="H87" i="11"/>
  <c r="H86" i="11"/>
  <c r="H85" i="11"/>
  <c r="H84" i="11"/>
  <c r="H83" i="11"/>
  <c r="H82" i="11"/>
  <c r="H81" i="11"/>
  <c r="H80" i="11"/>
  <c r="H79" i="11"/>
  <c r="E79" i="11"/>
  <c r="H78" i="11"/>
  <c r="H91" i="11" s="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77" i="11" s="1"/>
  <c r="H63" i="11"/>
  <c r="H61" i="11"/>
  <c r="H60" i="11"/>
  <c r="H59" i="11"/>
  <c r="H58" i="11"/>
  <c r="H57" i="11"/>
  <c r="H56" i="11"/>
  <c r="H62" i="11" s="1"/>
  <c r="H55" i="11"/>
  <c r="H53" i="11"/>
  <c r="H52" i="11"/>
  <c r="H51" i="11"/>
  <c r="H50" i="11"/>
  <c r="H48" i="11"/>
  <c r="H47" i="11"/>
  <c r="H46" i="11"/>
  <c r="H45" i="11"/>
  <c r="H44" i="11"/>
  <c r="H43" i="11"/>
  <c r="H42" i="11"/>
  <c r="H41" i="11"/>
  <c r="H40" i="11"/>
  <c r="H39" i="11"/>
  <c r="E39" i="11"/>
  <c r="H38" i="11"/>
  <c r="H49" i="11" s="1"/>
  <c r="H37" i="11"/>
  <c r="E37" i="11"/>
  <c r="H36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35" i="11" s="1"/>
  <c r="H22" i="11"/>
  <c r="H20" i="11"/>
  <c r="H19" i="11"/>
  <c r="O18" i="11"/>
  <c r="M18" i="11"/>
  <c r="P18" i="11" s="1"/>
  <c r="L18" i="11" s="1"/>
  <c r="H18" i="11"/>
  <c r="M17" i="11"/>
  <c r="P17" i="11" s="1"/>
  <c r="L17" i="11" s="1"/>
  <c r="H17" i="11"/>
  <c r="O16" i="11"/>
  <c r="P16" i="11" s="1"/>
  <c r="L16" i="11" s="1"/>
  <c r="M16" i="11"/>
  <c r="H16" i="11"/>
  <c r="P15" i="11"/>
  <c r="L15" i="11" s="1"/>
  <c r="O15" i="11"/>
  <c r="M15" i="11"/>
  <c r="H15" i="11"/>
  <c r="O14" i="11"/>
  <c r="P14" i="11" s="1"/>
  <c r="L14" i="11" s="1"/>
  <c r="M14" i="11"/>
  <c r="H14" i="11"/>
  <c r="O13" i="11"/>
  <c r="M13" i="11"/>
  <c r="P13" i="11" s="1"/>
  <c r="L13" i="11" s="1"/>
  <c r="H13" i="11"/>
  <c r="O12" i="11"/>
  <c r="P12" i="11" s="1"/>
  <c r="L12" i="11" s="1"/>
  <c r="M12" i="11"/>
  <c r="H12" i="11"/>
  <c r="O11" i="11"/>
  <c r="M11" i="11"/>
  <c r="P11" i="11" s="1"/>
  <c r="L11" i="11" s="1"/>
  <c r="H11" i="11"/>
  <c r="H21" i="11" s="1"/>
  <c r="O10" i="11"/>
  <c r="P10" i="11" s="1"/>
  <c r="L10" i="11" s="1"/>
  <c r="M10" i="11"/>
  <c r="H10" i="11"/>
  <c r="P9" i="11"/>
  <c r="L9" i="11" s="1"/>
  <c r="O9" i="11"/>
  <c r="M9" i="11"/>
  <c r="H9" i="11"/>
  <c r="O8" i="11"/>
  <c r="P8" i="11" s="1"/>
  <c r="L8" i="11" s="1"/>
  <c r="M8" i="11"/>
  <c r="H8" i="11"/>
  <c r="L148" i="29" l="1"/>
  <c r="L150" i="29" s="1"/>
  <c r="L19" i="29"/>
  <c r="L148" i="12"/>
  <c r="L150" i="12" s="1"/>
  <c r="L19" i="12"/>
  <c r="L19" i="11"/>
  <c r="L148" i="11"/>
  <c r="L150" i="11" s="1"/>
  <c r="H61" i="32" l="1"/>
  <c r="H60" i="32"/>
  <c r="H59" i="32"/>
  <c r="H58" i="32"/>
  <c r="H57" i="32"/>
  <c r="H56" i="32"/>
  <c r="H55" i="32"/>
  <c r="H53" i="32"/>
  <c r="H52" i="32"/>
  <c r="H51" i="32"/>
  <c r="H50" i="32"/>
  <c r="H48" i="32"/>
  <c r="H47" i="32"/>
  <c r="H46" i="32"/>
  <c r="H45" i="32"/>
  <c r="H44" i="32"/>
  <c r="H43" i="32"/>
  <c r="H42" i="32"/>
  <c r="H41" i="32"/>
  <c r="H40" i="32"/>
  <c r="H39" i="32"/>
  <c r="E39" i="32"/>
  <c r="H38" i="32"/>
  <c r="H37" i="32"/>
  <c r="E37" i="32"/>
  <c r="H36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0" i="32"/>
  <c r="H19" i="32"/>
  <c r="O18" i="32"/>
  <c r="M18" i="32"/>
  <c r="P18" i="32" s="1"/>
  <c r="L18" i="32" s="1"/>
  <c r="H18" i="32"/>
  <c r="M17" i="32"/>
  <c r="P17" i="32" s="1"/>
  <c r="L17" i="32" s="1"/>
  <c r="H17" i="32"/>
  <c r="O16" i="32"/>
  <c r="P16" i="32" s="1"/>
  <c r="L16" i="32" s="1"/>
  <c r="M16" i="32"/>
  <c r="H16" i="32"/>
  <c r="O15" i="32"/>
  <c r="M15" i="32"/>
  <c r="H15" i="32"/>
  <c r="O14" i="32"/>
  <c r="M14" i="32"/>
  <c r="H14" i="32"/>
  <c r="O13" i="32"/>
  <c r="M13" i="32"/>
  <c r="P13" i="32" s="1"/>
  <c r="L13" i="32" s="1"/>
  <c r="H13" i="32"/>
  <c r="O12" i="32"/>
  <c r="M12" i="32"/>
  <c r="H12" i="32"/>
  <c r="O11" i="32"/>
  <c r="M11" i="32"/>
  <c r="P11" i="32" s="1"/>
  <c r="L11" i="32" s="1"/>
  <c r="H11" i="32"/>
  <c r="O10" i="32"/>
  <c r="P10" i="32" s="1"/>
  <c r="L10" i="32" s="1"/>
  <c r="M10" i="32"/>
  <c r="H10" i="32"/>
  <c r="O9" i="32"/>
  <c r="P9" i="32" s="1"/>
  <c r="L9" i="32" s="1"/>
  <c r="M9" i="32"/>
  <c r="H9" i="32"/>
  <c r="O8" i="32"/>
  <c r="M8" i="32"/>
  <c r="H8" i="32"/>
  <c r="P15" i="32" l="1"/>
  <c r="L15" i="32" s="1"/>
  <c r="H35" i="32"/>
  <c r="P8" i="32"/>
  <c r="L8" i="32" s="1"/>
  <c r="L19" i="32" s="1"/>
  <c r="H62" i="32"/>
  <c r="P12" i="32"/>
  <c r="L12" i="32" s="1"/>
  <c r="P14" i="32"/>
  <c r="L14" i="32" s="1"/>
  <c r="H49" i="32"/>
  <c r="H21" i="32"/>
  <c r="O11" i="1"/>
  <c r="M11" i="1"/>
  <c r="L44" i="32" l="1"/>
  <c r="L46" i="32" s="1"/>
  <c r="L49" i="32" s="1"/>
  <c r="L65" i="32"/>
  <c r="L67" i="32" s="1"/>
  <c r="L16" i="1" l="1"/>
  <c r="L14" i="1"/>
  <c r="L12" i="1"/>
  <c r="H89" i="1"/>
  <c r="H90" i="1"/>
  <c r="L88" i="1"/>
  <c r="O9" i="1"/>
  <c r="M9" i="1"/>
  <c r="H93" i="1"/>
  <c r="H94" i="1"/>
  <c r="H95" i="1"/>
  <c r="H96" i="1"/>
  <c r="H97" i="1"/>
  <c r="H98" i="1"/>
  <c r="H99" i="1"/>
  <c r="H100" i="1"/>
  <c r="H101" i="1"/>
  <c r="H102" i="1"/>
  <c r="H103" i="1"/>
  <c r="H104" i="1"/>
  <c r="H92" i="1"/>
  <c r="O18" i="1"/>
  <c r="M18" i="1"/>
  <c r="O16" i="1"/>
  <c r="O15" i="1"/>
  <c r="O14" i="1"/>
  <c r="O13" i="1"/>
  <c r="O12" i="1"/>
  <c r="O10" i="1"/>
  <c r="O8" i="1"/>
  <c r="M17" i="1"/>
  <c r="M16" i="1"/>
  <c r="P16" i="1" s="1"/>
  <c r="M15" i="1"/>
  <c r="M14" i="1"/>
  <c r="M13" i="1"/>
  <c r="M12" i="1"/>
  <c r="M10" i="1"/>
  <c r="M8" i="1"/>
  <c r="P13" i="1" l="1"/>
  <c r="L13" i="1" s="1"/>
  <c r="P10" i="1"/>
  <c r="L10" i="1" s="1"/>
  <c r="P12" i="1"/>
  <c r="P18" i="1"/>
  <c r="L18" i="1" s="1"/>
  <c r="P14" i="1"/>
  <c r="P15" i="1"/>
  <c r="L15" i="1" s="1"/>
  <c r="P17" i="1"/>
  <c r="L17" i="1" s="1"/>
  <c r="P11" i="1"/>
  <c r="L11" i="1" s="1"/>
  <c r="P9" i="1"/>
  <c r="L9" i="1" s="1"/>
  <c r="P8" i="1"/>
  <c r="L8" i="1" s="1"/>
  <c r="L19" i="1" l="1"/>
  <c r="H81" i="1" l="1"/>
  <c r="H144" i="1"/>
  <c r="H143" i="1"/>
  <c r="H142" i="1"/>
  <c r="H141" i="1"/>
  <c r="H140" i="1"/>
  <c r="H139" i="1"/>
  <c r="H138" i="1"/>
  <c r="H137" i="1"/>
  <c r="H136" i="1"/>
  <c r="H135" i="1"/>
  <c r="H134" i="1"/>
  <c r="H132" i="1"/>
  <c r="H131" i="1"/>
  <c r="H130" i="1"/>
  <c r="H129" i="1"/>
  <c r="H128" i="1"/>
  <c r="H127" i="1"/>
  <c r="H126" i="1"/>
  <c r="H125" i="1"/>
  <c r="H124" i="1"/>
  <c r="H123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20" i="1"/>
  <c r="H121" i="1"/>
  <c r="H88" i="1"/>
  <c r="H87" i="1"/>
  <c r="H86" i="1"/>
  <c r="H85" i="1"/>
  <c r="H84" i="1"/>
  <c r="H83" i="1"/>
  <c r="H82" i="1"/>
  <c r="E92" i="1"/>
  <c r="E79" i="1"/>
  <c r="E93" i="1"/>
  <c r="H80" i="1"/>
  <c r="H79" i="1"/>
  <c r="H78" i="1"/>
  <c r="H91" i="1" s="1"/>
  <c r="H76" i="1"/>
  <c r="H75" i="1"/>
  <c r="H74" i="1"/>
  <c r="H73" i="1"/>
  <c r="H72" i="1"/>
  <c r="H71" i="1"/>
  <c r="H70" i="1"/>
  <c r="H69" i="1"/>
  <c r="H64" i="1"/>
  <c r="H65" i="1"/>
  <c r="H66" i="1"/>
  <c r="H67" i="1"/>
  <c r="H68" i="1"/>
  <c r="H63" i="1"/>
  <c r="H61" i="1"/>
  <c r="H60" i="1"/>
  <c r="H59" i="1"/>
  <c r="H58" i="1"/>
  <c r="H57" i="1"/>
  <c r="H56" i="1"/>
  <c r="H55" i="1"/>
  <c r="H53" i="1"/>
  <c r="H52" i="1"/>
  <c r="H51" i="1"/>
  <c r="H50" i="1"/>
  <c r="H47" i="1"/>
  <c r="H38" i="1"/>
  <c r="H37" i="1"/>
  <c r="H39" i="1"/>
  <c r="H40" i="1"/>
  <c r="H41" i="1"/>
  <c r="H42" i="1"/>
  <c r="H43" i="1"/>
  <c r="H44" i="1"/>
  <c r="H45" i="1"/>
  <c r="H46" i="1"/>
  <c r="H48" i="1"/>
  <c r="H36" i="1"/>
  <c r="H23" i="1"/>
  <c r="H24" i="1"/>
  <c r="H25" i="1"/>
  <c r="H26" i="1"/>
  <c r="H27" i="1"/>
  <c r="H28" i="1"/>
  <c r="H29" i="1"/>
  <c r="H30" i="1"/>
  <c r="H31" i="1"/>
  <c r="H32" i="1"/>
  <c r="H33" i="1"/>
  <c r="H34" i="1"/>
  <c r="H22" i="1"/>
  <c r="H9" i="1"/>
  <c r="H10" i="1"/>
  <c r="H11" i="1"/>
  <c r="H12" i="1"/>
  <c r="H13" i="1"/>
  <c r="H14" i="1"/>
  <c r="H15" i="1"/>
  <c r="H16" i="1"/>
  <c r="H17" i="1"/>
  <c r="H18" i="1"/>
  <c r="H19" i="1"/>
  <c r="H20" i="1"/>
  <c r="H8" i="1"/>
  <c r="H119" i="1" l="1"/>
  <c r="H145" i="1"/>
  <c r="H62" i="1"/>
  <c r="H77" i="1"/>
  <c r="H49" i="1"/>
  <c r="H35" i="1"/>
  <c r="H122" i="1" l="1"/>
  <c r="H133" i="1" s="1"/>
  <c r="E39" i="1"/>
  <c r="E37" i="1"/>
  <c r="H21" i="1"/>
  <c r="L148" i="1" l="1"/>
  <c r="H105" i="1"/>
  <c r="L150" i="1" l="1"/>
</calcChain>
</file>

<file path=xl/sharedStrings.xml><?xml version="1.0" encoding="utf-8"?>
<sst xmlns="http://schemas.openxmlformats.org/spreadsheetml/2006/main" count="1305" uniqueCount="95">
  <si>
    <t>SỞ GIÁO DỤC VÀ ĐÀO TẠO ĐIỆN BIÊN</t>
  </si>
  <si>
    <t>TRƯỜNG  THPT MƯỜNG LUÂN</t>
  </si>
  <si>
    <t>Thứ</t>
  </si>
  <si>
    <t>Ngày/tháng
/năm</t>
  </si>
  <si>
    <t>Bữa ăn</t>
  </si>
  <si>
    <t>Chi tiết thực phẩm</t>
  </si>
  <si>
    <t>ĐVT</t>
  </si>
  <si>
    <t>Đơn giá</t>
  </si>
  <si>
    <t>Số lượng</t>
  </si>
  <si>
    <t>Thành tiền</t>
  </si>
  <si>
    <t>Ghi chú</t>
  </si>
  <si>
    <t xml:space="preserve"> - Thịt lợn (mông vai)</t>
  </si>
  <si>
    <t>Kg</t>
  </si>
  <si>
    <t xml:space="preserve"> - Đậu phụ</t>
  </si>
  <si>
    <t xml:space="preserve"> - Bí đỏ</t>
  </si>
  <si>
    <t xml:space="preserve"> - Cà chua</t>
  </si>
  <si>
    <t xml:space="preserve"> - Chả cá</t>
  </si>
  <si>
    <t xml:space="preserve"> - Trứng</t>
  </si>
  <si>
    <t>Quả</t>
  </si>
  <si>
    <t xml:space="preserve"> - Cải bắp</t>
  </si>
  <si>
    <t>Chai</t>
  </si>
  <si>
    <t>Hành khô</t>
  </si>
  <si>
    <t>Lít</t>
  </si>
  <si>
    <t>NGƯỜI LẬP</t>
  </si>
  <si>
    <t>THỦ TRƯỞNG ĐƠN VỊ</t>
  </si>
  <si>
    <t>Đậu phụ</t>
  </si>
  <si>
    <t>Nước rửa bát</t>
  </si>
  <si>
    <t>THỰC ĐƠN ĂN NỘI TRÚ  NĂM HỌC 2025 - 2026</t>
  </si>
  <si>
    <t xml:space="preserve"> - Mắm</t>
  </si>
  <si>
    <t xml:space="preserve"> - Muối</t>
  </si>
  <si>
    <t xml:space="preserve"> - Dầu ăn</t>
  </si>
  <si>
    <t xml:space="preserve"> - Mỳ chính</t>
  </si>
  <si>
    <t xml:space="preserve"> - Hành khô</t>
  </si>
  <si>
    <t xml:space="preserve"> - Ga</t>
  </si>
  <si>
    <t xml:space="preserve"> - Nước rửa bát</t>
  </si>
  <si>
    <t xml:space="preserve"> - Hành lá</t>
  </si>
  <si>
    <t xml:space="preserve"> - Chả lụa</t>
  </si>
  <si>
    <t xml:space="preserve"> - Su su</t>
  </si>
  <si>
    <t xml:space="preserve"> - Thịt gà</t>
  </si>
  <si>
    <t xml:space="preserve"> - Giò</t>
  </si>
  <si>
    <t xml:space="preserve"> - Gừng         </t>
  </si>
  <si>
    <t xml:space="preserve"> - Bí xanh </t>
  </si>
  <si>
    <t xml:space="preserve"> - Rau cải</t>
  </si>
  <si>
    <t xml:space="preserve"> - Bắp cải</t>
  </si>
  <si>
    <t xml:space="preserve"> - Trúng vịt</t>
  </si>
  <si>
    <t xml:space="preserve"> - Đậu  phụ</t>
  </si>
  <si>
    <t>Vũ Xuân Hồng</t>
  </si>
  <si>
    <t xml:space="preserve"> - Trứng vịt</t>
  </si>
  <si>
    <r>
      <t>Bữa trưa:</t>
    </r>
    <r>
      <rPr>
        <i/>
        <sz val="14"/>
        <color rgb="FF000000"/>
        <rFont val="Times New Roman"/>
        <family val="1"/>
      </rPr>
      <t xml:space="preserve">
( Thịt lợn rang + đậu phụ sốt cà chua , Chả lụa rim mắm, canh bí đỏ)</t>
    </r>
  </si>
  <si>
    <r>
      <rPr>
        <b/>
        <i/>
        <sz val="14"/>
        <color indexed="8"/>
        <rFont val="Times New Roman"/>
        <family val="1"/>
      </rPr>
      <t>Bữa trưa:</t>
    </r>
    <r>
      <rPr>
        <i/>
        <sz val="14"/>
        <color indexed="8"/>
        <rFont val="Times New Roman"/>
        <family val="1"/>
      </rPr>
      <t xml:space="preserve">
( Thịt lợn rang + đậu phụ sốt cà chua, chả lụa rim mắm, Bí xanh luộc)</t>
    </r>
  </si>
  <si>
    <r>
      <t>Bữa tối:</t>
    </r>
    <r>
      <rPr>
        <i/>
        <sz val="14"/>
        <color rgb="FF000000"/>
        <rFont val="Times New Roman"/>
        <family val="1"/>
      </rPr>
      <t xml:space="preserve">
(Gà rang gừng, Bắp cải luộc, Trứng rán)</t>
    </r>
  </si>
  <si>
    <r>
      <rPr>
        <b/>
        <i/>
        <sz val="14"/>
        <color indexed="8"/>
        <rFont val="Times New Roman"/>
        <family val="1"/>
      </rPr>
      <t>Bữa tối:</t>
    </r>
    <r>
      <rPr>
        <i/>
        <sz val="14"/>
        <color indexed="8"/>
        <rFont val="Times New Roman"/>
        <family val="1"/>
      </rPr>
      <t xml:space="preserve">
( Thịt lợn trứng kho tầu, Giò chấm mắm, Bắp cải luôc)</t>
    </r>
  </si>
  <si>
    <r>
      <rPr>
        <b/>
        <i/>
        <sz val="14"/>
        <color theme="1"/>
        <rFont val="Times New Roman"/>
        <family val="1"/>
      </rPr>
      <t>Bữa trưa</t>
    </r>
    <r>
      <rPr>
        <i/>
        <sz val="14"/>
        <color theme="1"/>
        <rFont val="Times New Roman"/>
        <family val="1"/>
      </rPr>
      <t>:
( Chả cá rán; Đậu phụ rán sốt cà chua; canh rau cải, Thịt lợn xào su su)</t>
    </r>
  </si>
  <si>
    <r>
      <rPr>
        <b/>
        <i/>
        <sz val="14"/>
        <color indexed="8"/>
        <rFont val="Times New Roman"/>
        <family val="1"/>
      </rPr>
      <t>Bữa tối:</t>
    </r>
    <r>
      <rPr>
        <i/>
        <sz val="14"/>
        <color indexed="8"/>
        <rFont val="Times New Roman"/>
        <family val="1"/>
      </rPr>
      <t xml:space="preserve">
( Thịt lợn rang, Trứng rán, Giò chấm mắm,
 Bí xanh luộc)</t>
    </r>
  </si>
  <si>
    <t>Giò</t>
  </si>
  <si>
    <t>Chả lụa</t>
  </si>
  <si>
    <t>Chả cá</t>
  </si>
  <si>
    <t>Thịt lợn</t>
  </si>
  <si>
    <t>Cà Chua</t>
  </si>
  <si>
    <t xml:space="preserve">Gừng </t>
  </si>
  <si>
    <t>Trứng</t>
  </si>
  <si>
    <t>Thịt gà</t>
  </si>
  <si>
    <t xml:space="preserve"> - Quả đỗ</t>
  </si>
  <si>
    <r>
      <rPr>
        <b/>
        <i/>
        <sz val="14"/>
        <color theme="1"/>
        <rFont val="Times New Roman"/>
        <family val="1"/>
      </rPr>
      <t>Bữa tối:</t>
    </r>
    <r>
      <rPr>
        <i/>
        <sz val="14"/>
        <color theme="1"/>
        <rFont val="Times New Roman"/>
        <family val="1"/>
      </rPr>
      <t xml:space="preserve">
( Chả cá rán; trứng rán; canh cải bắp, thịt xào quả đỗ)</t>
    </r>
  </si>
  <si>
    <r>
      <rPr>
        <b/>
        <i/>
        <sz val="14"/>
        <color theme="1"/>
        <rFont val="Times New Roman"/>
        <family val="1"/>
      </rPr>
      <t>Bữa trưa:</t>
    </r>
    <r>
      <rPr>
        <i/>
        <sz val="14"/>
        <color theme="1"/>
        <rFont val="Times New Roman"/>
        <family val="1"/>
      </rPr>
      <t xml:space="preserve">
( Thịt gà rang gừng + đậu phụ rán, su su luộc)</t>
    </r>
  </si>
  <si>
    <r>
      <rPr>
        <b/>
        <i/>
        <sz val="14"/>
        <color rgb="FF000000"/>
        <rFont val="Times New Roman"/>
        <family val="1"/>
      </rPr>
      <t>Bữa trưa:</t>
    </r>
    <r>
      <rPr>
        <i/>
        <sz val="14"/>
        <color indexed="8"/>
        <rFont val="Times New Roman"/>
        <family val="1"/>
      </rPr>
      <t xml:space="preserve">
( Thịt lợn rang + trứng luộc; </t>
    </r>
    <r>
      <rPr>
        <i/>
        <sz val="14"/>
        <color rgb="FF000000"/>
        <rFont val="Times New Roman"/>
        <family val="1"/>
      </rPr>
      <t>đậu phụ rán,</t>
    </r>
    <r>
      <rPr>
        <i/>
        <sz val="14"/>
        <color indexed="8"/>
        <rFont val="Times New Roman"/>
        <family val="1"/>
      </rPr>
      <t xml:space="preserve"> canh bí đỏ)</t>
    </r>
  </si>
  <si>
    <t xml:space="preserve"> - Đường trắng sơn la</t>
  </si>
  <si>
    <r>
      <rPr>
        <b/>
        <i/>
        <sz val="14"/>
        <color theme="1"/>
        <rFont val="Times New Roman"/>
        <family val="1"/>
      </rPr>
      <t>Bữa tối:</t>
    </r>
    <r>
      <rPr>
        <i/>
        <sz val="14"/>
        <color theme="1"/>
        <rFont val="Times New Roman"/>
        <family val="1"/>
      </rPr>
      <t xml:space="preserve">
( Chả cá rán, Đậu phụ rán, Thịt lợn xào quả đỗ, Bắp cải luộc )</t>
    </r>
  </si>
  <si>
    <t>( Từ ngày 02/03/2026 đến 06/03/2026)</t>
  </si>
  <si>
    <t>Ngày 02/03/2026
( Tổng 200 hs ăn )</t>
  </si>
  <si>
    <t>Ngày 03/03/2026
( Tổng 200 hs ăn )</t>
  </si>
  <si>
    <t>Ngày 04/03/2026
( Tổng 200 hs ăn )</t>
  </si>
  <si>
    <t>Ngày 05/03/2026
( Tổng 200 hs ăn )</t>
  </si>
  <si>
    <t>Ngày 06/03/2026
( Tổng 200 hs ăn )</t>
  </si>
  <si>
    <t>( Từ ngày 09/03/2026 đến 13/03/2026)</t>
  </si>
  <si>
    <t>Ngày 09/03/2026
( Tổng 200 hs ăn )</t>
  </si>
  <si>
    <t>Ngày 10/03/2026
( Tổng 200 hs ăn )</t>
  </si>
  <si>
    <t>Ngày 11/03/2026
( Tổng 200 hs ăn )</t>
  </si>
  <si>
    <t>Ngày 12/03/2026
( Tổng 200 hs ăn )</t>
  </si>
  <si>
    <t>Ngày 13/03/2026
( Tổng 200 hs ăn )</t>
  </si>
  <si>
    <t>( Từ ngày 16/03/2026 đến 20/03/2026)</t>
  </si>
  <si>
    <t>Ngày 16/03/2026
( Tổng 200 hs ăn )</t>
  </si>
  <si>
    <t>Ngày 17/03/2026
( Tổng 200 hs ăn )</t>
  </si>
  <si>
    <t>Ngày 18/03/2026
( Tổng 200 hs ăn )</t>
  </si>
  <si>
    <t>Ngày 19/03/2026
( Tổng 200 hs ăn )</t>
  </si>
  <si>
    <t>Ngày 20/03/2026
( Tổng 200 hs ăn )</t>
  </si>
  <si>
    <t>( Từ ngày 23/03/2026 đến 27/03/2026)</t>
  </si>
  <si>
    <t>Ngày 23/03/2026
( Tổng 200 hs ăn )</t>
  </si>
  <si>
    <t>Ngày 24/03/2026
( Tổng 200 hs ăn )</t>
  </si>
  <si>
    <t>Ngày 25/03/2026
( Tổng 200 hs ăn )</t>
  </si>
  <si>
    <t>Ngày 26/03/2026
( Tổng 200 hs ăn )</t>
  </si>
  <si>
    <t>Ngày 27/03/2026
( Tổng 200 hs ăn )</t>
  </si>
  <si>
    <t>( Từ ngày 30/03/2026 đến 31/03/2026)</t>
  </si>
  <si>
    <t>Ngày 30/03/2026
( Tổng 200 hs ăn )</t>
  </si>
  <si>
    <t>Ngày 31/03/2026
( Tổng 200 hs ăn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</si>
</sst>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 * #,##0.00_ ;_ * \-#,##0.00_ ;_ * &quot;-&quot;??_ ;_ @_ "/>
    <numFmt numFmtId="165" formatCode="_ * #,##0_ ;_ * \-#,##0_ ;_ * &quot;-&quot;??_ ;_ @_ "/>
    <numFmt numFmtId="166" formatCode="_(* #,##0.0_);_(* \(#,##0.0\);_(* &quot;-&quot;??_);_(@_)"/>
    <numFmt numFmtId="167" formatCode="_(* #,##0_);_(* \(#,##0\);_(* &quot;-&quot;??_);_(@_)"/>
    <numFmt numFmtId="168" formatCode="0.0"/>
  </numFmts>
  <fonts count="24">
    <font>
      <sz val="11"/>
      <color theme="1"/>
      <name val="Calibri"/>
      <charset val="13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14"/>
      <color indexed="8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name val="Times New Roman"/>
      <family val="1"/>
    </font>
    <font>
      <b/>
      <sz val="16"/>
      <color theme="1"/>
      <name val="Times New Roman"/>
      <family val="1"/>
    </font>
    <font>
      <i/>
      <sz val="13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i/>
      <sz val="14"/>
      <color rgb="FF000000"/>
      <name val="Times New Roman"/>
      <family val="1"/>
    </font>
    <font>
      <i/>
      <sz val="14"/>
      <color indexed="8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i/>
      <sz val="14"/>
      <color rgb="FF000000"/>
      <name val="Times New Roman"/>
      <family val="1"/>
    </font>
    <font>
      <b/>
      <i/>
      <sz val="14"/>
      <color indexed="8"/>
      <name val="Times New Roman"/>
      <family val="1"/>
    </font>
    <font>
      <b/>
      <i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164" fontId="19" fillId="0" borderId="0" applyFont="0" applyFill="0" applyBorder="0" applyAlignment="0" applyProtection="0">
      <alignment vertical="center"/>
    </xf>
    <xf numFmtId="0" fontId="16" fillId="0" borderId="0"/>
  </cellStyleXfs>
  <cellXfs count="117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5" fontId="1" fillId="2" borderId="0" xfId="1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165" fontId="1" fillId="2" borderId="2" xfId="1" applyNumberFormat="1" applyFont="1" applyFill="1" applyBorder="1" applyAlignment="1">
      <alignment horizontal="center"/>
    </xf>
    <xf numFmtId="0" fontId="7" fillId="2" borderId="0" xfId="0" applyFont="1" applyFill="1" applyBorder="1" applyAlignment="1"/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/>
    <xf numFmtId="0" fontId="0" fillId="2" borderId="0" xfId="0" applyFill="1" applyAlignment="1">
      <alignment vertical="center"/>
    </xf>
    <xf numFmtId="0" fontId="9" fillId="2" borderId="0" xfId="0" applyFont="1" applyFill="1" applyAlignment="1">
      <alignment vertical="center"/>
    </xf>
    <xf numFmtId="165" fontId="0" fillId="2" borderId="0" xfId="1" applyNumberFormat="1" applyFont="1" applyFill="1">
      <alignment vertical="center"/>
    </xf>
    <xf numFmtId="165" fontId="7" fillId="2" borderId="0" xfId="1" applyNumberFormat="1" applyFont="1" applyFill="1" applyBorder="1" applyAlignment="1">
      <alignment horizontal="center"/>
    </xf>
    <xf numFmtId="165" fontId="8" fillId="2" borderId="0" xfId="1" applyNumberFormat="1" applyFont="1" applyFill="1" applyBorder="1" applyAlignment="1">
      <alignment horizontal="center"/>
    </xf>
    <xf numFmtId="0" fontId="10" fillId="2" borderId="0" xfId="0" applyFont="1" applyFill="1" applyBorder="1" applyAlignment="1"/>
    <xf numFmtId="0" fontId="1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165" fontId="7" fillId="2" borderId="0" xfId="1" applyNumberFormat="1" applyFont="1" applyFill="1" applyBorder="1" applyAlignment="1">
      <alignment horizontal="left"/>
    </xf>
    <xf numFmtId="0" fontId="11" fillId="2" borderId="2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12" fillId="2" borderId="0" xfId="2" applyFont="1" applyFill="1" applyBorder="1"/>
    <xf numFmtId="0" fontId="12" fillId="2" borderId="0" xfId="2" applyFont="1" applyFill="1" applyBorder="1" applyAlignment="1">
      <alignment horizontal="center"/>
    </xf>
    <xf numFmtId="1" fontId="12" fillId="2" borderId="0" xfId="2" applyNumberFormat="1" applyFont="1" applyFill="1" applyBorder="1" applyAlignment="1">
      <alignment horizontal="right" vertical="center"/>
    </xf>
    <xf numFmtId="167" fontId="12" fillId="2" borderId="0" xfId="1" applyNumberFormat="1" applyFont="1" applyFill="1" applyBorder="1" applyAlignment="1">
      <alignment horizontal="right" vertical="center"/>
    </xf>
    <xf numFmtId="167" fontId="12" fillId="2" borderId="0" xfId="1" applyNumberFormat="1" applyFont="1" applyFill="1" applyBorder="1" applyAlignment="1" applyProtection="1">
      <alignment horizontal="right" vertical="center"/>
    </xf>
    <xf numFmtId="166" fontId="12" fillId="2" borderId="0" xfId="1" applyNumberFormat="1" applyFont="1" applyFill="1" applyBorder="1" applyAlignment="1">
      <alignment horizontal="right" vertical="center"/>
    </xf>
    <xf numFmtId="0" fontId="12" fillId="2" borderId="0" xfId="2" applyFont="1" applyFill="1" applyBorder="1" applyAlignment="1">
      <alignment horizontal="right" vertical="center"/>
    </xf>
    <xf numFmtId="0" fontId="12" fillId="2" borderId="0" xfId="0" applyFont="1" applyFill="1" applyBorder="1" applyAlignment="1"/>
    <xf numFmtId="168" fontId="12" fillId="2" borderId="0" xfId="2" applyNumberFormat="1" applyFont="1" applyFill="1" applyBorder="1" applyAlignment="1">
      <alignment horizontal="right" vertical="center"/>
    </xf>
    <xf numFmtId="3" fontId="7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3" fillId="2" borderId="2" xfId="0" applyFont="1" applyFill="1" applyBorder="1" applyAlignment="1"/>
    <xf numFmtId="0" fontId="5" fillId="2" borderId="2" xfId="0" applyFont="1" applyFill="1" applyBorder="1" applyAlignment="1">
      <alignment horizontal="center" vertical="center"/>
    </xf>
    <xf numFmtId="165" fontId="5" fillId="2" borderId="2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165" fontId="5" fillId="2" borderId="0" xfId="1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165" fontId="1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/>
    <xf numFmtId="165" fontId="8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65" fontId="0" fillId="2" borderId="0" xfId="0" applyNumberFormat="1" applyFill="1" applyAlignment="1">
      <alignment vertical="center"/>
    </xf>
    <xf numFmtId="1" fontId="7" fillId="2" borderId="0" xfId="0" applyNumberFormat="1" applyFont="1" applyFill="1" applyBorder="1" applyAlignment="1"/>
    <xf numFmtId="167" fontId="7" fillId="2" borderId="0" xfId="0" applyNumberFormat="1" applyFont="1" applyFill="1" applyBorder="1" applyAlignment="1"/>
    <xf numFmtId="168" fontId="7" fillId="2" borderId="0" xfId="0" applyNumberFormat="1" applyFont="1" applyFill="1" applyBorder="1" applyAlignment="1"/>
    <xf numFmtId="0" fontId="12" fillId="2" borderId="0" xfId="2" applyFont="1" applyFill="1" applyBorder="1" applyAlignment="1">
      <alignment horizontal="right"/>
    </xf>
    <xf numFmtId="165" fontId="2" fillId="2" borderId="2" xfId="1" applyNumberFormat="1" applyFont="1" applyFill="1" applyBorder="1" applyAlignment="1">
      <alignment horizontal="center"/>
    </xf>
    <xf numFmtId="165" fontId="0" fillId="2" borderId="0" xfId="1" applyNumberFormat="1" applyFont="1" applyFill="1" applyAlignment="1">
      <alignment vertical="center"/>
    </xf>
    <xf numFmtId="165" fontId="8" fillId="2" borderId="0" xfId="1" applyNumberFormat="1" applyFont="1" applyFill="1" applyBorder="1" applyAlignment="1"/>
    <xf numFmtId="167" fontId="12" fillId="2" borderId="0" xfId="2" applyNumberFormat="1" applyFont="1" applyFill="1" applyBorder="1" applyAlignment="1">
      <alignment horizontal="center"/>
    </xf>
    <xf numFmtId="164" fontId="7" fillId="2" borderId="0" xfId="1" applyFont="1" applyFill="1" applyBorder="1" applyAlignment="1"/>
    <xf numFmtId="165" fontId="12" fillId="2" borderId="0" xfId="1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/>
    </xf>
    <xf numFmtId="165" fontId="12" fillId="2" borderId="0" xfId="2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3" fontId="13" fillId="2" borderId="0" xfId="0" applyNumberFormat="1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3" fontId="14" fillId="2" borderId="0" xfId="0" applyNumberFormat="1" applyFont="1" applyFill="1" applyBorder="1" applyAlignment="1">
      <alignment horizontal="center"/>
    </xf>
    <xf numFmtId="3" fontId="15" fillId="2" borderId="0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109980" y="419100"/>
          <a:ext cx="16243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2D31430-6B63-491B-BFD0-12D35AB4E24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D30688E-1C1D-48FF-8C00-BE41E8F0D1D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198044C-070C-4098-A0C5-527295ACE47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F985F61-5510-4478-BB6E-540A39C98A0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EDE4E15F-9CD4-48A3-8BB1-2125F535E20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25DC0FF9-5120-4A92-94EE-1CF38FDAF5C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18B0E07C-55F4-4992-B454-42E12EBCC94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C50F495-C025-431F-BFD7-F8955F5AE70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30294666-67AE-43B2-B928-8EB1E8DBE9A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DDEBE93E-FECB-4E1C-A321-E9262EC68DF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B4E303B7-5AE5-46A5-AEC0-4D3C1E61DF5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FF1A5C22-11CD-4005-8A84-54E7C5B65C5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3B00CA82-A598-4DA4-A718-213F26C315C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35856D50-4665-4E56-A753-4FA2DFD43D1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8B99A612-A08B-4C22-9900-E1C668FF9FA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9C43174-CAB6-47A9-B262-0F656798802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36254D18-3933-448C-B771-AAD2B0F8694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CE280681-0D3F-487B-88E1-A06A05CEF13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C842069-3224-4C85-AE22-56E942F7342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F303EBD4-AAE1-490D-A079-1D0992B5645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B29623E9-83F3-4A4F-A0E4-F24E2960C30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BEF17A58-3C04-4586-B610-9082A9EABA4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CC7D0481-5A79-4297-8E53-1EBAC4BB0A0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90F7C73E-58AC-42D7-A161-87C3CF2B4FD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E06DE078-622C-4351-9732-4CD13CBB5FC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4CFCB7E5-C63C-4BB3-80F8-A4452290D71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A1628542-84F4-4D0B-AB4D-F6024CCA063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D83056C4-88D9-4A34-BC2F-83E435700FF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B7CC4395-F834-4DE6-8AB0-F1A67882E75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B590969E-943B-4D5B-A570-A3849D8EFD2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1E343D13-D247-465C-80C1-EF42C003F78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FD481A74-E69B-452E-A433-B7D478F8704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529C1B7D-D105-4365-B249-06219C7B382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D9167A32-89F2-4D1F-9491-2BA44255065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53180C0-2D92-40E5-853E-8F44FF8252E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95F82A1-9844-468D-BF1E-4741AA1D646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70BD23C-18C3-4B0F-A361-F99E21ABED0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234FC33-AF17-4099-A39C-4009DF2C9F1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ECCB3A5-B17A-4A53-AE4D-6985C1DF4F9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91120E3E-8A89-4A9F-8DF1-48C552DAA49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907D235C-EDF9-4775-A32B-0E2F3B14095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6EBB6BCD-48D6-4B8B-B701-70E1253345F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B7A05B1B-DB3B-43FE-A049-06A1CA67A60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886708EA-6A8C-4C34-9B7E-D1850A19C40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AC90BB77-7380-43F4-9377-EAF3CC23687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2726495C-AB50-481F-9EFA-F3D6345B313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F7405800-32A2-4429-900B-A0E691BA6F3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E11155E-4E85-4D52-BDBC-46BED9A5392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842ABF58-0008-4BD9-A709-2A4DAF66F99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13080B11-808A-48EB-B6A3-BE49C9640B8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B9ACFFBA-BBBF-4325-855B-DF89D5C8895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94E1D8E9-57B3-46B9-BCB2-BC851474D62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EF98D07D-1029-4A02-B5E5-9F089BD2F03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9E0DAA1E-01C1-4F7D-A4FF-0E02F7E9306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9BC7A16E-CF09-42BF-8C0F-1D85634C744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8C72D54-B279-4490-B1AE-5C16BA8F063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DBB5482E-BF60-46D0-B5A5-5C7B7E47C04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1682C4D0-312A-4D0E-BBE3-68832DDE26B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BC876E0A-3189-40E5-A2C6-D1442ECCC53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738EF446-D822-4612-BA06-B9B9ED044FF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9BD728B4-2C98-4744-99EF-D6E9D1D1E41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A2E11F06-AA43-4203-9FCB-CC16429FB93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720D6134-0903-4753-BE4C-762F77A4072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31703443-73C4-4756-BBF7-C2780C71537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A80AE6B6-944F-4994-9615-58B5A1B287A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3DF4A7EF-32BD-42DD-863C-940CE5749B1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4CF015A-6C9D-40D2-A58D-55F5FBC02CF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A053F09E-2C62-4323-B17E-6367B85C788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ADBB064C-ED6D-4E78-B910-13AD8FF0E62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8A0733A9-2A6B-4142-8177-01D776840D6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11EE268E-2647-41D7-A76E-43AC66F6EA6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9913F05C-9AF4-45D3-884F-9E09641BD3D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5DE737A2-51ED-4D39-ABCB-5B022F7FDB1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89932EB0-E447-4413-91B1-5110BD20338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F5739B64-7485-454E-842E-A881FC2A1D9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730C0B86-6043-4947-AD6C-E2455084B05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FF47186B-4244-4285-92CE-C4ED3839CD0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AECB6062-BD7F-47C1-9AA4-10A0FB00234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B52B4387-84E0-4310-9545-10029A96F2E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D0B9FEC1-F771-42ED-9FE3-CB8019A56DB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2258572E-15EE-4640-BBCF-B8775580745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7116F366-A61F-42C8-A664-E771CFED4CA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DA0A7D7A-D24F-40BD-AF9C-3387C7A2E39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6E108F0E-4475-4623-9CC0-A85F5CDBA48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10251722-3403-42D9-B6C2-0DC12C5BA4A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B6878D1F-C515-45ED-8696-2D295CEED65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FDB6D49A-D4F9-4CB7-B6EA-41D4F3EB261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FF13ED44-7A34-42A6-A6A4-EF3E2847F47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4C2BD00A-DAD4-4B35-99C1-F97DDDCFB03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CD5E793D-DF46-4064-A174-6B8BCF33765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2C268360-F0F7-4DAD-879B-13D1D68CA2D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6B8FD447-4C14-49DA-93C3-EC0459F5DDF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C1D2AE96-2826-411B-825B-CFA40841046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0235011F-9B03-4364-8378-B9527E593CF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61DD49EE-2292-45B1-A0B9-AE95EEA90C6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7E0E5ECE-DFB2-47CA-A906-8D23CCAEDAC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C49616AF-D402-4FF0-8418-71D58E6B8EF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45C2E1FB-289C-4D19-9ADF-0EFD6B87892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41CEC9D7-640B-42C7-9D43-FC0F47F44EE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761F4A5-64A6-420B-88D8-87C44A8CCCB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548D9BA7-C910-4E3E-A6EC-452C93ED85F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DF8474C0-4D73-4A69-AC65-0AD25B8B56B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D193E6DD-B255-495D-AA69-AB75BBA5EC3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946DB7CE-6F0C-4078-A97A-C61D5F22D87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2F58B7BA-E523-4894-9473-34F079A9267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C283019B-03E3-4E7B-A97D-B512B7FF037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B249AEF2-79BD-4EC2-A428-14AEF74210D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4CDA4888-148B-444C-8735-23D46ED7938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9A3D76E2-C31C-46D2-9FC3-6E1C3974884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D73B50FF-9849-429D-B794-943B5B1B0B0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8EE01698-7531-4441-ADE0-F8488C48679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057B5C47-6A84-4D64-B4C8-5F659DE5C1D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D8A771F-DFE1-4588-A449-6BF2E1B6EB1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DA9F062-D046-4104-8A90-55C3239A07D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E6A0DFD-7308-48C8-AA73-56736303093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0AED8C9-3E03-4AA8-8739-BEA57BA3DCF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A6146C5A-227B-4BE2-B451-B20C1D42879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BC6E1CA2-FFF7-4E23-AFD8-7BD243EB7E5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B16B1DA9-E610-4332-B9B5-BDC2C1CAD58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614E83B0-FFED-4780-AA0A-D5DBB9809C5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C649C96B-E8C0-4CF0-B5C9-AC90602AF64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5103FC2E-2DA8-4026-A12F-9EF8B5743E1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B22515FB-FF31-4FD9-890D-4C82F9FB880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68B667AF-4722-49D7-9C78-0FD2C1DA203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A849B6D3-FB9A-4BC2-8066-4E4E167128D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FDEECAE9-3F2D-4D8E-BF9D-0095C2F16D7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922B6A9C-A573-498C-B5CF-D52258D8283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318A91BE-2845-4B1C-8890-52FFEE1EBFD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14738276-D7AB-45AB-BFE7-25FF6248C69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13BF0BE8-3C6E-4580-9BDC-6CB12177818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391DD534-54B2-4CCC-83A9-9AD9D2A9518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FED70740-7E92-4405-9758-987FD32A587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978784EA-BEA9-40DE-BBAE-DC4189B44CB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92800BD9-C8EC-46B2-A002-D4460853317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DCAF656-C906-4717-AAFD-7B6C64F139F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683331DD-4E11-4A77-95AE-A92A16B61EB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680D8299-E7C9-4596-9FC1-CB32254E774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9C1E8421-8E8D-4CC7-A9C1-533F996AE7A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C520DE78-1384-470C-BBD2-139918186A5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EDEC6D8F-D15D-4242-BE24-B192BF3BAD6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421ED73F-A2A3-46CD-BFF2-21CE5AFA36C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981A0BF7-5238-453C-8697-6103B141999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37D2888B-82A1-42C9-A282-3E4D9C1E8F25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F4FC343F-3D48-4A6D-AFE8-56D58630DCC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E243D93B-D94E-4C62-852E-4DFD9C0F15A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E45071-D424-41CC-906C-E6552DBE73A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2288F7C5-E587-4419-87A5-FC43168CBBB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220FE007-7CB0-4DB4-990B-A6823C223F2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EF1594D8-2E06-4A14-BEA9-2D957AF3891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77BDD0A4-AEEE-40E4-A224-718C38644B5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C0619715-C499-4796-8BAE-B41FF23555C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C2F53A5-7AFF-464B-A752-0CBAABC41D0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885AFEA1-0A9C-4649-9319-CF0E02C6BCC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DF995156-8BB9-4B69-B025-6B27656EF59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F961A3D2-45D8-438B-AB88-A6562187873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FCF12288-3F02-42AA-8B64-7F462A3DB07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496A2FAE-EA1E-4433-B571-B5CE64C96F6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24A1F478-A409-4A13-8D71-09DBE1F1ACD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A70CE099-365E-4E09-8A6D-5D75830E83F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5ED614CB-DE18-447F-B800-8692A973A11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98EB82-B442-4A78-AB99-6E7E58C5997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848DE954-A8BE-48BC-85B7-B3BF61BB0CD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097D2E45-7ABA-4EC1-83DE-5BBE645372C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87B957C1-7265-4BD7-A607-B47968F9F7A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685FE118-1FAD-4D33-B50E-576C2D71C9B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B73281F8-6619-4FAD-A4F3-685D699AC3D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4CE86AB2-7FCD-4472-9866-7C0D260EB16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8110BEC5-6D21-45B5-A2A4-94EC400F1EE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8B5334F4-6497-4DA7-963D-BC05A59080F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C387DA26-4159-47CD-81D9-D6BCE83C2D3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2EDDEDDF-7416-4952-B00C-54C3C8E6E22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63F7C99E-E6A3-437D-BE90-6A764A16817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6E385761-4D7F-4502-90FB-3E327225C1E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5D8BB90F-6BC3-4232-A2B9-8D8F0139F5F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940A9740-DDA9-4C22-8290-FEA5FCC3F21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85773B5D-B50A-441B-8063-88043C8A243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470A980E-CD60-4B91-9CEC-C0711F47EE7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FA839C69-7085-4B49-831E-DB5552C0B4F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36A8D912-785F-4EF1-85A9-AE87033D641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54C248D6-5CC7-4ABF-820F-080DF50861C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9683CFB9-4103-4CF0-ABE8-C09E3A8A74D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5242EF1F-310F-4D9C-AA61-0AE28CF8314B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59CABF03-7625-49E8-B974-3E60CE2D9C5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57CB1B6A-80EE-4FCE-B1D4-D8D13ED6669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004A3184-DBA5-44A3-AA61-75632E49C9F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26FD2FF0-BE04-44EB-9BCA-504C572C5CA2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5FF83051-754C-4C69-ACB3-231349F06AC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C47E2206-1DAA-48CA-80AA-E653AD7CF46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1ACC0C28-C458-48BF-8BA1-B0C854417E1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BBE6FF07-620C-41CD-970E-AE709F5D781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05B6BA0-9EC3-4A7C-836C-72164CEB9FF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D3047F1-7920-4C72-B252-77AFD1912BE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A402737-A85F-4550-AF06-2DE1C13ADB3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C56B128-FE77-45FF-BBF5-A3A19610101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4591C63-93F6-41BB-B8FD-595FBDAD648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ED90B5B-2C5B-463B-ADC8-3901D2AE8E6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730A607B-8D7E-4C7E-B748-3F53644AD22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7A5CF19A-481B-416C-92C9-52D08EBD8B3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7107346B-1192-47B8-99FF-6B51FA2D2B2C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99D3F55B-9812-436C-8BE4-F8D602E7C7A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F41AA92B-2CBC-48DB-9062-9E37129B504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D5C5D382-1E90-40B5-9A23-E18A284BE309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6555BA0B-C81E-4E58-A8B5-8D28D1FAFDC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2F6663CF-82B1-4BEE-B64F-CD159D98B68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B412C57C-9320-4863-BFC4-B79BC29EE9F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CD2CD510-A976-4F05-B27A-8AD494D0A43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B2CB4E18-A389-4831-9189-6246A49E644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FAAE0B4B-A33C-429A-9DD2-C0CD4FD73FC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8A569D09-3E86-425C-A843-F5313625099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3B5C86EA-2830-4344-A3C9-8E12E88C692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C94DE7A5-1AD1-444C-8B4B-8B1A5021F91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B2B3E53F-8EA2-4AFC-8960-36F0FA66208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1E61B3A-11C9-45AD-B5D7-23F6511CC99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531B6C8F-30F4-442C-A009-F1835E9B122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C72AAFB-4277-4564-B277-40231D5BD87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CAEBF06C-E44E-4480-A367-FB4A9054AEB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F38C5A69-BD03-4110-8B79-83D1213CB12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757C3FEB-6CC2-4F05-90C0-D38559C0C46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FB92856A-F952-46FC-857B-953438190DD0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FE1BCA8E-956D-4B53-8938-6C3E7223622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56F6BE1D-56B9-429A-994E-FF2D1E01202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4FE99FBE-6709-43B8-8E89-3B8236249A0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2A535DD0-D114-4E3B-8599-30215C034BB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E46E5A30-8C14-4F35-B608-C105B0F6CC5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35A4A313-4DB4-48CF-9383-29F6F232F303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781639A4-E1CD-48C8-8820-CEDBD598681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B5099925-F906-438B-9C5A-CDD383FDED0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4628839-DD1A-4A40-AAEF-AB82A7852C4E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5FF04ECA-0562-4049-B2D9-2F2B89F4B329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7B2064E0-0839-4996-AACC-0B07DECC0EF6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A908A457-0C39-47CC-9BFA-04385919581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391EE29B-E016-456F-8DD7-D6D981D0C75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65FE4C0B-C1DC-4916-8FC7-5F697B1349F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E68DD781-B450-49BA-A2F1-FFEF6D05340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DC724490-E6D0-4F5F-8F90-CDD2A5A77536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7536DDCB-0CBD-435F-B643-82E53A8F6BED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35161BDF-38A2-4B44-A7B3-7E972C75EB5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AF564002-17FC-446B-B9C1-22D618BA5D6C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91E22E86-3965-46CB-985F-D61DFD4687B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59AC3583-CACC-40BA-B477-96E7D261566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35519844-C82F-44E8-BA89-08E4B506B0C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43C14EE5-B037-4831-9C46-3692B019247F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A927C4F2-A482-4270-B116-A730C420E7AB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E2B13F3D-4F6A-4295-84D7-F6BCFFFDE14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244B69E3-1B29-4C66-BBFE-253A8A3195FD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8BC4631B-4F4F-437D-A82E-416642F114B8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7134F14C-5E04-4079-993E-2F928391F764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24B12364-1104-4E4B-BA22-596DA050C0B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CF9ACC9A-4233-4A1E-9719-255B516DC7F8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C3532717-70B4-43C8-9D37-53861B00A9F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7089D655-58D8-4BBC-BFDB-34FB31E2BD42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DFE5C9F0-ED3E-492A-A93C-40E41C9DB8B1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47FDCC0D-ABD6-4F47-961E-7094E4E5F7D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2EDCA5CC-9321-4AC9-A6DE-16F953ED2E93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6EDA5438-9FB5-4D26-8405-449B2988FF5A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1A60A9DD-F7C9-4FBE-90D4-7F58C53288D0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87637CF0-2B96-47BC-A29E-67E03508960E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C761B129-37B3-4724-9B6E-39344CB59385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8A5D9A4C-FEBC-47AB-81E8-72B6EC4172B1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A2F43BAE-4025-4A1C-B430-F2D97511AAD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738C303E-44C0-405B-B7D2-470AB9A3142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60044B54-4038-4F03-ACEF-37EE9E473B7A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DDF1E311-086B-4417-97E5-8015D384764F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B4E9C0A4-CE3E-4183-927B-AC667911BF14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</xdr:row>
      <xdr:rowOff>205740</xdr:rowOff>
    </xdr:from>
    <xdr:to>
      <xdr:col>2</xdr:col>
      <xdr:colOff>892810</xdr:colOff>
      <xdr:row>1</xdr:row>
      <xdr:rowOff>205740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EBFCC575-AB00-4CBD-833A-36B53D340377}"/>
            </a:ext>
          </a:extLst>
        </xdr:cNvPr>
        <xdr:cNvCxnSpPr/>
      </xdr:nvCxnSpPr>
      <xdr:spPr>
        <a:xfrm>
          <a:off x="1095375" y="415290"/>
          <a:ext cx="15881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375920</xdr:colOff>
      <xdr:row>1</xdr:row>
      <xdr:rowOff>205740</xdr:rowOff>
    </xdr:from>
    <xdr:to>
      <xdr:col>2</xdr:col>
      <xdr:colOff>1149985</xdr:colOff>
      <xdr:row>1</xdr:row>
      <xdr:rowOff>205740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F7B55B6C-774F-466D-BD1D-790AF46A5107}"/>
            </a:ext>
          </a:extLst>
        </xdr:cNvPr>
        <xdr:cNvCxnSpPr/>
      </xdr:nvCxnSpPr>
      <xdr:spPr>
        <a:xfrm>
          <a:off x="899795" y="415290"/>
          <a:ext cx="20408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6"/>
  <sheetViews>
    <sheetView topLeftCell="A109" zoomScaleNormal="100" workbookViewId="0">
      <selection activeCell="B120" sqref="B120:B145"/>
    </sheetView>
  </sheetViews>
  <sheetFormatPr defaultColWidth="8.85546875" defaultRowHeight="15.75"/>
  <cols>
    <col min="1" max="1" width="7.85546875" style="15" customWidth="1"/>
    <col min="2" max="2" width="19" style="16" customWidth="1"/>
    <col min="3" max="3" width="29.140625" style="15" customWidth="1"/>
    <col min="4" max="4" width="25.85546875" style="15" customWidth="1"/>
    <col min="5" max="5" width="12.7109375" style="15" customWidth="1"/>
    <col min="6" max="6" width="14.28515625" style="17" customWidth="1"/>
    <col min="7" max="7" width="14.85546875" style="15" customWidth="1"/>
    <col min="8" max="8" width="16.28515625" style="15" customWidth="1"/>
    <col min="9" max="9" width="16.7109375" style="15" customWidth="1"/>
    <col min="10" max="11" width="8.85546875" style="15"/>
    <col min="12" max="12" width="17.140625" style="15" bestFit="1" customWidth="1"/>
    <col min="13" max="13" width="14.5703125" style="15" bestFit="1" customWidth="1"/>
    <col min="14" max="16384" width="8.85546875" style="15"/>
  </cols>
  <sheetData>
    <row r="1" spans="1:17" s="12" customFormat="1" ht="16.5">
      <c r="A1" s="106" t="s">
        <v>0</v>
      </c>
      <c r="B1" s="107"/>
      <c r="C1" s="106"/>
      <c r="F1" s="18"/>
      <c r="I1" s="38"/>
    </row>
    <row r="2" spans="1:17" s="12" customFormat="1" ht="16.5">
      <c r="A2" s="108" t="s">
        <v>1</v>
      </c>
      <c r="B2" s="109"/>
      <c r="C2" s="108"/>
      <c r="D2" s="14"/>
      <c r="E2" s="14"/>
      <c r="F2" s="19"/>
      <c r="G2" s="14"/>
      <c r="H2" s="14"/>
      <c r="I2" s="38"/>
    </row>
    <row r="3" spans="1:17" s="12" customFormat="1" ht="16.5">
      <c r="B3" s="20"/>
      <c r="D3" s="21"/>
      <c r="E3" s="22"/>
      <c r="F3" s="23"/>
      <c r="G3" s="38"/>
      <c r="H3" s="38"/>
      <c r="I3" s="38"/>
    </row>
    <row r="4" spans="1:17" s="12" customFormat="1" ht="20.25">
      <c r="A4" s="110" t="s">
        <v>27</v>
      </c>
      <c r="B4" s="111"/>
      <c r="C4" s="110"/>
      <c r="D4" s="110"/>
      <c r="E4" s="110"/>
      <c r="F4" s="110"/>
      <c r="G4" s="110"/>
      <c r="H4" s="110"/>
      <c r="I4" s="110"/>
    </row>
    <row r="5" spans="1:17" s="12" customFormat="1" ht="16.5">
      <c r="A5" s="112" t="s">
        <v>68</v>
      </c>
      <c r="B5" s="113"/>
      <c r="C5" s="112"/>
      <c r="D5" s="112"/>
      <c r="E5" s="112"/>
      <c r="F5" s="112"/>
      <c r="G5" s="112"/>
      <c r="H5" s="112"/>
      <c r="I5" s="112"/>
    </row>
    <row r="6" spans="1:17" s="12" customFormat="1" ht="16.5">
      <c r="A6" s="114"/>
      <c r="B6" s="115"/>
      <c r="C6" s="114"/>
      <c r="D6" s="114"/>
      <c r="E6" s="114"/>
      <c r="F6" s="114"/>
      <c r="G6" s="114"/>
      <c r="H6" s="116"/>
      <c r="I6" s="116"/>
    </row>
    <row r="7" spans="1:17" s="13" customFormat="1" ht="57.75" customHeight="1">
      <c r="A7" s="37" t="s">
        <v>2</v>
      </c>
      <c r="B7" s="24" t="s">
        <v>3</v>
      </c>
      <c r="C7" s="6" t="s">
        <v>4</v>
      </c>
      <c r="D7" s="7" t="s">
        <v>5</v>
      </c>
      <c r="E7" s="37" t="s">
        <v>6</v>
      </c>
      <c r="F7" s="8" t="s">
        <v>7</v>
      </c>
      <c r="G7" s="9" t="s">
        <v>8</v>
      </c>
      <c r="H7" s="9" t="s">
        <v>9</v>
      </c>
      <c r="I7" s="6" t="s">
        <v>10</v>
      </c>
      <c r="J7" s="25"/>
      <c r="K7" s="25"/>
      <c r="L7" s="25"/>
      <c r="M7" s="25"/>
    </row>
    <row r="8" spans="1:17" s="12" customFormat="1" ht="23.25" customHeight="1">
      <c r="A8" s="84">
        <v>2</v>
      </c>
      <c r="B8" s="87" t="s">
        <v>69</v>
      </c>
      <c r="C8" s="99" t="s">
        <v>48</v>
      </c>
      <c r="D8" s="39" t="s">
        <v>11</v>
      </c>
      <c r="E8" s="40" t="s">
        <v>12</v>
      </c>
      <c r="F8" s="41">
        <v>150000</v>
      </c>
      <c r="G8" s="10">
        <v>11</v>
      </c>
      <c r="H8" s="11">
        <f>G8*F8</f>
        <v>1650000</v>
      </c>
      <c r="I8" s="102"/>
      <c r="J8" s="26"/>
      <c r="K8" s="26" t="s">
        <v>57</v>
      </c>
      <c r="L8" s="27">
        <f t="shared" ref="L8:L18" si="0">P8*Q8</f>
        <v>12300000</v>
      </c>
      <c r="M8" s="28">
        <f>G8+G25+G50+G66+G78</f>
        <v>48</v>
      </c>
      <c r="O8" s="12">
        <f>G92+G109+G120</f>
        <v>34</v>
      </c>
      <c r="P8" s="75">
        <f t="shared" ref="P8:P16" si="1">O8+M8</f>
        <v>82</v>
      </c>
      <c r="Q8" s="12">
        <v>150000</v>
      </c>
    </row>
    <row r="9" spans="1:17" s="12" customFormat="1" ht="23.25" customHeight="1">
      <c r="A9" s="85"/>
      <c r="B9" s="88"/>
      <c r="C9" s="100"/>
      <c r="D9" s="39" t="s">
        <v>13</v>
      </c>
      <c r="E9" s="40" t="s">
        <v>12</v>
      </c>
      <c r="F9" s="41">
        <v>25000</v>
      </c>
      <c r="G9" s="10">
        <v>14</v>
      </c>
      <c r="H9" s="11">
        <f t="shared" ref="H9:H11" si="2">G9*F9</f>
        <v>350000</v>
      </c>
      <c r="I9" s="103"/>
      <c r="J9" s="26"/>
      <c r="K9" s="26" t="s">
        <v>25</v>
      </c>
      <c r="L9" s="74">
        <f t="shared" si="0"/>
        <v>2125000</v>
      </c>
      <c r="M9" s="29">
        <f>G9+G37+G64</f>
        <v>42</v>
      </c>
      <c r="O9" s="12">
        <f>G94+G107+G121</f>
        <v>43</v>
      </c>
      <c r="P9" s="75">
        <f t="shared" si="1"/>
        <v>85</v>
      </c>
      <c r="Q9" s="12">
        <v>25000</v>
      </c>
    </row>
    <row r="10" spans="1:17" s="12" customFormat="1" ht="23.25" customHeight="1">
      <c r="A10" s="85"/>
      <c r="B10" s="88"/>
      <c r="C10" s="100"/>
      <c r="D10" s="39" t="s">
        <v>36</v>
      </c>
      <c r="E10" s="40" t="s">
        <v>12</v>
      </c>
      <c r="F10" s="41">
        <v>170000</v>
      </c>
      <c r="G10" s="10">
        <v>7</v>
      </c>
      <c r="H10" s="11">
        <f t="shared" si="2"/>
        <v>1190000</v>
      </c>
      <c r="I10" s="103"/>
      <c r="J10" s="26"/>
      <c r="K10" s="26" t="s">
        <v>55</v>
      </c>
      <c r="L10" s="74">
        <f t="shared" si="0"/>
        <v>2380000</v>
      </c>
      <c r="M10" s="29">
        <f>G10</f>
        <v>7</v>
      </c>
      <c r="O10" s="12">
        <f>G122</f>
        <v>7</v>
      </c>
      <c r="P10" s="68">
        <f t="shared" si="1"/>
        <v>14</v>
      </c>
      <c r="Q10" s="12">
        <v>170000</v>
      </c>
    </row>
    <row r="11" spans="1:17" s="12" customFormat="1" ht="23.25" customHeight="1">
      <c r="A11" s="85"/>
      <c r="B11" s="88"/>
      <c r="C11" s="100"/>
      <c r="D11" s="39" t="s">
        <v>14</v>
      </c>
      <c r="E11" s="40" t="s">
        <v>12</v>
      </c>
      <c r="F11" s="41">
        <v>15000</v>
      </c>
      <c r="G11" s="10">
        <v>13</v>
      </c>
      <c r="H11" s="11">
        <f t="shared" si="2"/>
        <v>195000</v>
      </c>
      <c r="I11" s="103"/>
      <c r="J11" s="26"/>
      <c r="K11" s="26" t="s">
        <v>56</v>
      </c>
      <c r="L11" s="74">
        <f t="shared" si="0"/>
        <v>4200000</v>
      </c>
      <c r="M11" s="30">
        <f>G22+G63</f>
        <v>27</v>
      </c>
      <c r="O11" s="12">
        <f>G106</f>
        <v>15</v>
      </c>
      <c r="P11" s="68">
        <f t="shared" si="1"/>
        <v>42</v>
      </c>
      <c r="Q11" s="12">
        <v>100000</v>
      </c>
    </row>
    <row r="12" spans="1:17" s="12" customFormat="1" ht="23.25" customHeight="1">
      <c r="A12" s="85"/>
      <c r="B12" s="88"/>
      <c r="C12" s="100"/>
      <c r="D12" s="43" t="s">
        <v>15</v>
      </c>
      <c r="E12" s="40" t="s">
        <v>12</v>
      </c>
      <c r="F12" s="41">
        <v>17000</v>
      </c>
      <c r="G12" s="10">
        <v>2</v>
      </c>
      <c r="H12" s="11">
        <f t="shared" ref="H12:H20" si="3">G12*F12</f>
        <v>34000</v>
      </c>
      <c r="I12" s="103"/>
      <c r="J12" s="26"/>
      <c r="K12" s="26" t="s">
        <v>58</v>
      </c>
      <c r="L12" s="27">
        <f t="shared" si="0"/>
        <v>102000</v>
      </c>
      <c r="M12" s="28">
        <f>G12+G39+G68</f>
        <v>4</v>
      </c>
      <c r="O12" s="12">
        <f>G111+G124</f>
        <v>2</v>
      </c>
      <c r="P12" s="67">
        <f t="shared" si="1"/>
        <v>6</v>
      </c>
      <c r="Q12" s="12">
        <v>17000</v>
      </c>
    </row>
    <row r="13" spans="1:17" s="12" customFormat="1" ht="23.25" customHeight="1">
      <c r="A13" s="85"/>
      <c r="B13" s="88"/>
      <c r="C13" s="100"/>
      <c r="D13" s="43" t="s">
        <v>28</v>
      </c>
      <c r="E13" s="40" t="s">
        <v>20</v>
      </c>
      <c r="F13" s="41">
        <v>20000</v>
      </c>
      <c r="G13" s="10">
        <v>2</v>
      </c>
      <c r="H13" s="11">
        <f t="shared" si="3"/>
        <v>40000</v>
      </c>
      <c r="I13" s="103"/>
      <c r="J13" s="26"/>
      <c r="K13" s="26" t="s">
        <v>59</v>
      </c>
      <c r="L13" s="76">
        <f t="shared" si="0"/>
        <v>18000.000000000004</v>
      </c>
      <c r="M13" s="34">
        <f>G47</f>
        <v>0.4</v>
      </c>
      <c r="O13" s="12">
        <f>G144</f>
        <v>0.2</v>
      </c>
      <c r="P13" s="69">
        <f t="shared" si="1"/>
        <v>0.60000000000000009</v>
      </c>
      <c r="Q13" s="12">
        <v>30000</v>
      </c>
    </row>
    <row r="14" spans="1:17" s="12" customFormat="1" ht="23.25" customHeight="1">
      <c r="A14" s="85"/>
      <c r="B14" s="88"/>
      <c r="C14" s="100"/>
      <c r="D14" s="43" t="s">
        <v>29</v>
      </c>
      <c r="E14" s="40" t="s">
        <v>12</v>
      </c>
      <c r="F14" s="41">
        <v>5000</v>
      </c>
      <c r="G14" s="10">
        <v>0.5</v>
      </c>
      <c r="H14" s="11">
        <f t="shared" si="3"/>
        <v>2500</v>
      </c>
      <c r="I14" s="103"/>
      <c r="J14" s="26"/>
      <c r="K14" s="26" t="s">
        <v>21</v>
      </c>
      <c r="L14" s="27">
        <f t="shared" si="0"/>
        <v>165000</v>
      </c>
      <c r="M14" s="34">
        <f>G18+G33+G45+G60+G74+G87</f>
        <v>1.8</v>
      </c>
      <c r="O14" s="12">
        <f>G101+G117+G130+G142</f>
        <v>1.2</v>
      </c>
      <c r="P14" s="69">
        <f t="shared" si="1"/>
        <v>3</v>
      </c>
      <c r="Q14" s="12">
        <v>55000</v>
      </c>
    </row>
    <row r="15" spans="1:17" s="12" customFormat="1" ht="23.25" customHeight="1">
      <c r="A15" s="85"/>
      <c r="B15" s="88"/>
      <c r="C15" s="100"/>
      <c r="D15" s="43" t="s">
        <v>30</v>
      </c>
      <c r="E15" s="40" t="s">
        <v>22</v>
      </c>
      <c r="F15" s="41">
        <v>45000</v>
      </c>
      <c r="G15" s="10">
        <v>2</v>
      </c>
      <c r="H15" s="11">
        <f t="shared" si="3"/>
        <v>90000</v>
      </c>
      <c r="I15" s="103"/>
      <c r="J15" s="26"/>
      <c r="K15" s="26" t="s">
        <v>60</v>
      </c>
      <c r="L15" s="27">
        <f t="shared" si="0"/>
        <v>4225500</v>
      </c>
      <c r="M15" s="28">
        <f>G23+G51+G79</f>
        <v>535</v>
      </c>
      <c r="O15" s="12">
        <f>G93+G135</f>
        <v>404</v>
      </c>
      <c r="P15" s="67">
        <f t="shared" si="1"/>
        <v>939</v>
      </c>
      <c r="Q15" s="12">
        <v>4500</v>
      </c>
    </row>
    <row r="16" spans="1:17" s="12" customFormat="1" ht="23.25" customHeight="1">
      <c r="A16" s="85"/>
      <c r="B16" s="88"/>
      <c r="C16" s="100"/>
      <c r="D16" s="43" t="s">
        <v>31</v>
      </c>
      <c r="E16" s="40" t="s">
        <v>12</v>
      </c>
      <c r="F16" s="41">
        <v>60000</v>
      </c>
      <c r="G16" s="10">
        <v>0.4</v>
      </c>
      <c r="H16" s="11">
        <f t="shared" si="3"/>
        <v>24000</v>
      </c>
      <c r="I16" s="103"/>
      <c r="J16" s="26"/>
      <c r="K16" s="26" t="s">
        <v>26</v>
      </c>
      <c r="L16" s="76">
        <f t="shared" si="0"/>
        <v>170000</v>
      </c>
      <c r="M16" s="28">
        <f>G17+G32+G44+G59+G73+G86</f>
        <v>3</v>
      </c>
      <c r="O16" s="12">
        <f>G100+G116+G129+G141</f>
        <v>2</v>
      </c>
      <c r="P16" s="67">
        <f t="shared" si="1"/>
        <v>5</v>
      </c>
      <c r="Q16" s="12">
        <v>34000</v>
      </c>
    </row>
    <row r="17" spans="1:17" s="12" customFormat="1" ht="23.25" customHeight="1">
      <c r="A17" s="85"/>
      <c r="B17" s="88"/>
      <c r="C17" s="100"/>
      <c r="D17" s="43" t="s">
        <v>34</v>
      </c>
      <c r="E17" s="40" t="s">
        <v>20</v>
      </c>
      <c r="F17" s="41">
        <v>34000</v>
      </c>
      <c r="G17" s="10">
        <v>0.5</v>
      </c>
      <c r="H17" s="11">
        <f t="shared" si="3"/>
        <v>17000</v>
      </c>
      <c r="I17" s="103"/>
      <c r="J17" s="26"/>
      <c r="K17" s="26" t="s">
        <v>54</v>
      </c>
      <c r="L17" s="27">
        <f t="shared" si="0"/>
        <v>2465000</v>
      </c>
      <c r="M17" s="28">
        <f>'tuần 1.02'!G52+'tuần 1.02'!G81</f>
        <v>14.5</v>
      </c>
      <c r="P17" s="67">
        <f>M17</f>
        <v>14.5</v>
      </c>
      <c r="Q17" s="12">
        <v>170000</v>
      </c>
    </row>
    <row r="18" spans="1:17" s="12" customFormat="1" ht="23.25" customHeight="1">
      <c r="A18" s="85"/>
      <c r="B18" s="88"/>
      <c r="C18" s="100"/>
      <c r="D18" s="43" t="s">
        <v>32</v>
      </c>
      <c r="E18" s="40" t="s">
        <v>12</v>
      </c>
      <c r="F18" s="41">
        <v>55000</v>
      </c>
      <c r="G18" s="10">
        <v>0.3</v>
      </c>
      <c r="H18" s="11">
        <f t="shared" si="3"/>
        <v>16500</v>
      </c>
      <c r="I18" s="103"/>
      <c r="J18" s="26"/>
      <c r="K18" s="26" t="s">
        <v>61</v>
      </c>
      <c r="L18" s="26">
        <f t="shared" si="0"/>
        <v>5400000</v>
      </c>
      <c r="M18" s="70">
        <f>G36</f>
        <v>20</v>
      </c>
      <c r="N18" s="30"/>
      <c r="O18" s="12">
        <f>G134</f>
        <v>20</v>
      </c>
      <c r="P18" s="12">
        <f>O18+M18</f>
        <v>40</v>
      </c>
      <c r="Q18" s="12">
        <v>135000</v>
      </c>
    </row>
    <row r="19" spans="1:17" s="12" customFormat="1" ht="23.25" customHeight="1">
      <c r="A19" s="85"/>
      <c r="B19" s="88"/>
      <c r="C19" s="100"/>
      <c r="D19" s="43" t="s">
        <v>35</v>
      </c>
      <c r="E19" s="40" t="s">
        <v>12</v>
      </c>
      <c r="F19" s="41">
        <v>50000</v>
      </c>
      <c r="G19" s="10">
        <v>0.2</v>
      </c>
      <c r="H19" s="11">
        <f t="shared" si="3"/>
        <v>10000</v>
      </c>
      <c r="I19" s="103"/>
      <c r="J19" s="26"/>
      <c r="K19" s="26"/>
      <c r="L19" s="27">
        <f>SUM(L8:L18)</f>
        <v>33550500</v>
      </c>
      <c r="M19" s="28"/>
    </row>
    <row r="20" spans="1:17" s="12" customFormat="1" ht="23.25" customHeight="1">
      <c r="A20" s="85"/>
      <c r="B20" s="88"/>
      <c r="C20" s="100"/>
      <c r="D20" s="43" t="s">
        <v>33</v>
      </c>
      <c r="E20" s="40" t="s">
        <v>12</v>
      </c>
      <c r="F20" s="41">
        <v>37600</v>
      </c>
      <c r="G20" s="10">
        <v>12</v>
      </c>
      <c r="H20" s="11">
        <f t="shared" si="3"/>
        <v>451200</v>
      </c>
      <c r="I20" s="103"/>
      <c r="J20" s="26"/>
      <c r="K20" s="26"/>
      <c r="L20" s="27"/>
      <c r="M20" s="28"/>
    </row>
    <row r="21" spans="1:17" s="12" customFormat="1" ht="23.25" customHeight="1">
      <c r="A21" s="85"/>
      <c r="B21" s="88"/>
      <c r="C21" s="101"/>
      <c r="D21" s="43"/>
      <c r="E21" s="40"/>
      <c r="F21" s="41"/>
      <c r="G21" s="42"/>
      <c r="H21" s="71">
        <f>SUM(H8:H20)</f>
        <v>4070200</v>
      </c>
      <c r="I21" s="103"/>
      <c r="J21" s="26"/>
      <c r="K21" s="26"/>
      <c r="L21" s="27"/>
      <c r="M21" s="28"/>
    </row>
    <row r="22" spans="1:17" s="12" customFormat="1" ht="23.25" customHeight="1">
      <c r="A22" s="85"/>
      <c r="B22" s="88"/>
      <c r="C22" s="94" t="s">
        <v>63</v>
      </c>
      <c r="D22" s="60" t="s">
        <v>16</v>
      </c>
      <c r="E22" s="48" t="s">
        <v>12</v>
      </c>
      <c r="F22" s="61">
        <v>100000</v>
      </c>
      <c r="G22" s="10">
        <v>13</v>
      </c>
      <c r="H22" s="11">
        <f>G22*F22</f>
        <v>1300000</v>
      </c>
      <c r="I22" s="103"/>
      <c r="J22" s="26"/>
      <c r="K22" s="26"/>
      <c r="L22" s="27"/>
      <c r="M22" s="29"/>
    </row>
    <row r="23" spans="1:17" s="12" customFormat="1" ht="23.25" customHeight="1">
      <c r="A23" s="85"/>
      <c r="B23" s="88"/>
      <c r="C23" s="95"/>
      <c r="D23" s="60" t="s">
        <v>17</v>
      </c>
      <c r="E23" s="48" t="s">
        <v>18</v>
      </c>
      <c r="F23" s="61">
        <v>4500</v>
      </c>
      <c r="G23" s="10">
        <v>200</v>
      </c>
      <c r="H23" s="11">
        <f t="shared" ref="H23:H34" si="4">G23*F23</f>
        <v>900000</v>
      </c>
      <c r="I23" s="103"/>
      <c r="J23" s="26"/>
      <c r="K23" s="26"/>
      <c r="L23" s="27"/>
      <c r="M23" s="29"/>
    </row>
    <row r="24" spans="1:17" s="12" customFormat="1" ht="23.25" customHeight="1">
      <c r="A24" s="85"/>
      <c r="B24" s="88"/>
      <c r="C24" s="95"/>
      <c r="D24" s="60" t="s">
        <v>19</v>
      </c>
      <c r="E24" s="48" t="s">
        <v>12</v>
      </c>
      <c r="F24" s="61">
        <v>15000</v>
      </c>
      <c r="G24" s="10">
        <v>14</v>
      </c>
      <c r="H24" s="11">
        <f t="shared" si="4"/>
        <v>210000</v>
      </c>
      <c r="I24" s="103"/>
      <c r="J24" s="26"/>
      <c r="K24" s="26"/>
      <c r="L24" s="27"/>
      <c r="M24" s="28"/>
    </row>
    <row r="25" spans="1:17" s="12" customFormat="1" ht="23.25" customHeight="1">
      <c r="A25" s="85"/>
      <c r="B25" s="88"/>
      <c r="C25" s="95"/>
      <c r="D25" s="60" t="s">
        <v>11</v>
      </c>
      <c r="E25" s="48" t="s">
        <v>12</v>
      </c>
      <c r="F25" s="61">
        <v>150000</v>
      </c>
      <c r="G25" s="10">
        <v>7</v>
      </c>
      <c r="H25" s="11">
        <f t="shared" si="4"/>
        <v>1050000</v>
      </c>
      <c r="I25" s="103"/>
      <c r="J25" s="26"/>
      <c r="K25" s="26"/>
      <c r="L25" s="27"/>
      <c r="M25" s="28"/>
    </row>
    <row r="26" spans="1:17" s="12" customFormat="1" ht="23.25" customHeight="1">
      <c r="A26" s="85"/>
      <c r="B26" s="88"/>
      <c r="C26" s="95"/>
      <c r="D26" s="60" t="s">
        <v>62</v>
      </c>
      <c r="E26" s="48" t="s">
        <v>12</v>
      </c>
      <c r="F26" s="61">
        <v>22000</v>
      </c>
      <c r="G26" s="10">
        <v>10</v>
      </c>
      <c r="H26" s="11">
        <f t="shared" si="4"/>
        <v>220000</v>
      </c>
      <c r="I26" s="103"/>
      <c r="J26" s="26"/>
      <c r="K26" s="26"/>
      <c r="L26" s="27"/>
      <c r="M26" s="28"/>
    </row>
    <row r="27" spans="1:17" s="12" customFormat="1" ht="23.25" customHeight="1">
      <c r="A27" s="85"/>
      <c r="B27" s="88"/>
      <c r="C27" s="95"/>
      <c r="D27" s="62" t="s">
        <v>15</v>
      </c>
      <c r="E27" s="48" t="s">
        <v>12</v>
      </c>
      <c r="F27" s="61">
        <v>17000</v>
      </c>
      <c r="G27" s="10"/>
      <c r="H27" s="11">
        <f t="shared" si="4"/>
        <v>0</v>
      </c>
      <c r="I27" s="103"/>
      <c r="J27" s="26"/>
      <c r="K27" s="26"/>
      <c r="L27" s="27"/>
      <c r="M27" s="28"/>
    </row>
    <row r="28" spans="1:17" s="12" customFormat="1" ht="23.25" customHeight="1">
      <c r="A28" s="85"/>
      <c r="B28" s="88"/>
      <c r="C28" s="95"/>
      <c r="D28" s="62" t="s">
        <v>28</v>
      </c>
      <c r="E28" s="48" t="s">
        <v>20</v>
      </c>
      <c r="F28" s="61">
        <v>20000</v>
      </c>
      <c r="G28" s="10">
        <v>2</v>
      </c>
      <c r="H28" s="11">
        <f t="shared" si="4"/>
        <v>40000</v>
      </c>
      <c r="I28" s="103"/>
      <c r="J28" s="26"/>
      <c r="K28" s="26"/>
      <c r="L28" s="27"/>
      <c r="M28" s="28"/>
    </row>
    <row r="29" spans="1:17" s="12" customFormat="1" ht="23.25" customHeight="1">
      <c r="A29" s="85"/>
      <c r="B29" s="88"/>
      <c r="C29" s="95"/>
      <c r="D29" s="62" t="s">
        <v>29</v>
      </c>
      <c r="E29" s="48" t="s">
        <v>12</v>
      </c>
      <c r="F29" s="61">
        <v>5000</v>
      </c>
      <c r="G29" s="10">
        <v>0.5</v>
      </c>
      <c r="H29" s="11">
        <f t="shared" si="4"/>
        <v>2500</v>
      </c>
      <c r="I29" s="103"/>
      <c r="J29" s="26"/>
      <c r="K29" s="26"/>
      <c r="L29" s="27"/>
      <c r="M29" s="28"/>
    </row>
    <row r="30" spans="1:17" s="12" customFormat="1" ht="23.25" customHeight="1">
      <c r="A30" s="85"/>
      <c r="B30" s="88"/>
      <c r="C30" s="95"/>
      <c r="D30" s="62" t="s">
        <v>30</v>
      </c>
      <c r="E30" s="48" t="s">
        <v>22</v>
      </c>
      <c r="F30" s="61">
        <v>45000</v>
      </c>
      <c r="G30" s="10">
        <v>2</v>
      </c>
      <c r="H30" s="11">
        <f t="shared" si="4"/>
        <v>90000</v>
      </c>
      <c r="I30" s="103"/>
      <c r="J30" s="26"/>
      <c r="K30" s="26"/>
      <c r="L30" s="27"/>
      <c r="M30" s="28"/>
    </row>
    <row r="31" spans="1:17" s="12" customFormat="1" ht="23.25" customHeight="1">
      <c r="A31" s="85"/>
      <c r="B31" s="88"/>
      <c r="C31" s="95"/>
      <c r="D31" s="62" t="s">
        <v>31</v>
      </c>
      <c r="E31" s="48" t="s">
        <v>12</v>
      </c>
      <c r="F31" s="61">
        <v>60000</v>
      </c>
      <c r="G31" s="10">
        <v>0.4</v>
      </c>
      <c r="H31" s="11">
        <f t="shared" si="4"/>
        <v>24000</v>
      </c>
      <c r="I31" s="103"/>
      <c r="J31" s="26"/>
      <c r="K31" s="26"/>
      <c r="L31" s="27"/>
      <c r="M31" s="28"/>
    </row>
    <row r="32" spans="1:17" s="12" customFormat="1" ht="23.25" customHeight="1">
      <c r="A32" s="85"/>
      <c r="B32" s="88"/>
      <c r="C32" s="95"/>
      <c r="D32" s="62" t="s">
        <v>34</v>
      </c>
      <c r="E32" s="48" t="s">
        <v>20</v>
      </c>
      <c r="F32" s="61">
        <v>34000</v>
      </c>
      <c r="G32" s="10">
        <v>0.5</v>
      </c>
      <c r="H32" s="11">
        <f t="shared" si="4"/>
        <v>17000</v>
      </c>
      <c r="I32" s="103"/>
      <c r="J32" s="26"/>
      <c r="K32" s="26"/>
      <c r="L32" s="27"/>
      <c r="M32" s="28"/>
    </row>
    <row r="33" spans="1:13" s="12" customFormat="1" ht="23.25" customHeight="1">
      <c r="A33" s="85"/>
      <c r="B33" s="88"/>
      <c r="C33" s="95"/>
      <c r="D33" s="62" t="s">
        <v>32</v>
      </c>
      <c r="E33" s="48" t="s">
        <v>12</v>
      </c>
      <c r="F33" s="61">
        <v>55000</v>
      </c>
      <c r="G33" s="10">
        <v>0.3</v>
      </c>
      <c r="H33" s="11">
        <f t="shared" si="4"/>
        <v>16500</v>
      </c>
      <c r="I33" s="103"/>
      <c r="J33" s="26"/>
      <c r="K33" s="26"/>
      <c r="L33" s="27"/>
      <c r="M33" s="28"/>
    </row>
    <row r="34" spans="1:13" s="12" customFormat="1" ht="23.25" customHeight="1">
      <c r="A34" s="85"/>
      <c r="B34" s="88"/>
      <c r="C34" s="95"/>
      <c r="D34" s="62" t="s">
        <v>35</v>
      </c>
      <c r="E34" s="48" t="s">
        <v>12</v>
      </c>
      <c r="F34" s="61">
        <v>50000</v>
      </c>
      <c r="G34" s="10">
        <v>0.2</v>
      </c>
      <c r="H34" s="11">
        <f t="shared" si="4"/>
        <v>10000</v>
      </c>
      <c r="I34" s="103"/>
      <c r="J34" s="26"/>
      <c r="K34" s="26"/>
      <c r="L34" s="27"/>
      <c r="M34" s="31"/>
    </row>
    <row r="35" spans="1:13" s="12" customFormat="1" ht="44.25" customHeight="1">
      <c r="A35" s="86"/>
      <c r="B35" s="89"/>
      <c r="C35" s="105"/>
      <c r="D35" s="43"/>
      <c r="E35" s="40"/>
      <c r="F35" s="41"/>
      <c r="G35" s="42"/>
      <c r="H35" s="71">
        <f>SUM(H22:H34)</f>
        <v>3880000</v>
      </c>
      <c r="I35" s="104"/>
      <c r="J35" s="26"/>
      <c r="K35" s="26"/>
      <c r="L35" s="27"/>
      <c r="M35" s="31"/>
    </row>
    <row r="36" spans="1:13" s="12" customFormat="1" ht="23.25" customHeight="1">
      <c r="A36" s="47"/>
      <c r="B36" s="87" t="s">
        <v>70</v>
      </c>
      <c r="C36" s="94" t="s">
        <v>64</v>
      </c>
      <c r="D36" s="43" t="s">
        <v>38</v>
      </c>
      <c r="E36" s="48" t="s">
        <v>12</v>
      </c>
      <c r="F36" s="61">
        <v>135000</v>
      </c>
      <c r="G36" s="10">
        <v>20</v>
      </c>
      <c r="H36" s="11">
        <f>G36*F36</f>
        <v>2700000</v>
      </c>
      <c r="I36" s="102"/>
      <c r="J36" s="26"/>
      <c r="K36" s="26"/>
      <c r="L36" s="27"/>
      <c r="M36" s="31"/>
    </row>
    <row r="37" spans="1:13" s="12" customFormat="1" ht="23.25" customHeight="1">
      <c r="A37" s="85">
        <v>3</v>
      </c>
      <c r="B37" s="88"/>
      <c r="C37" s="95"/>
      <c r="D37" s="46" t="s">
        <v>13</v>
      </c>
      <c r="E37" s="48" t="str">
        <f>E9</f>
        <v>Kg</v>
      </c>
      <c r="F37" s="61">
        <v>25000</v>
      </c>
      <c r="G37" s="10">
        <v>14</v>
      </c>
      <c r="H37" s="11">
        <f t="shared" ref="H37:H48" si="5">G37*F37</f>
        <v>350000</v>
      </c>
      <c r="I37" s="103"/>
    </row>
    <row r="38" spans="1:13" s="12" customFormat="1" ht="23.25" customHeight="1">
      <c r="A38" s="85"/>
      <c r="B38" s="88"/>
      <c r="C38" s="95"/>
      <c r="D38" s="39" t="s">
        <v>37</v>
      </c>
      <c r="E38" s="48" t="s">
        <v>12</v>
      </c>
      <c r="F38" s="61">
        <v>15000</v>
      </c>
      <c r="G38" s="10">
        <v>15</v>
      </c>
      <c r="H38" s="11">
        <f t="shared" si="5"/>
        <v>225000</v>
      </c>
      <c r="I38" s="103"/>
    </row>
    <row r="39" spans="1:13" s="14" customFormat="1" ht="23.25" customHeight="1">
      <c r="A39" s="85"/>
      <c r="B39" s="88"/>
      <c r="C39" s="95"/>
      <c r="D39" s="46" t="s">
        <v>15</v>
      </c>
      <c r="E39" s="48" t="str">
        <f>E12</f>
        <v>Kg</v>
      </c>
      <c r="F39" s="61">
        <v>17000</v>
      </c>
      <c r="G39" s="10"/>
      <c r="H39" s="11">
        <f t="shared" si="5"/>
        <v>0</v>
      </c>
      <c r="I39" s="103"/>
      <c r="J39" s="26"/>
      <c r="K39" s="26"/>
      <c r="L39" s="27"/>
      <c r="M39" s="32"/>
    </row>
    <row r="40" spans="1:13" s="14" customFormat="1" ht="23.25" customHeight="1">
      <c r="A40" s="85"/>
      <c r="B40" s="88"/>
      <c r="C40" s="95"/>
      <c r="D40" s="43" t="s">
        <v>28</v>
      </c>
      <c r="E40" s="48" t="s">
        <v>20</v>
      </c>
      <c r="F40" s="61">
        <v>20000</v>
      </c>
      <c r="G40" s="10">
        <v>2</v>
      </c>
      <c r="H40" s="11">
        <f t="shared" si="5"/>
        <v>40000</v>
      </c>
      <c r="I40" s="103"/>
      <c r="J40" s="26"/>
      <c r="K40" s="26"/>
      <c r="L40" s="27"/>
      <c r="M40" s="32"/>
    </row>
    <row r="41" spans="1:13" s="14" customFormat="1" ht="23.25" customHeight="1">
      <c r="A41" s="85"/>
      <c r="B41" s="88"/>
      <c r="C41" s="95"/>
      <c r="D41" s="43" t="s">
        <v>29</v>
      </c>
      <c r="E41" s="48" t="s">
        <v>12</v>
      </c>
      <c r="F41" s="61">
        <v>5000</v>
      </c>
      <c r="G41" s="10">
        <v>0.5</v>
      </c>
      <c r="H41" s="11">
        <f t="shared" si="5"/>
        <v>2500</v>
      </c>
      <c r="I41" s="103"/>
      <c r="J41" s="26"/>
      <c r="K41" s="26"/>
      <c r="L41" s="27"/>
      <c r="M41" s="32"/>
    </row>
    <row r="42" spans="1:13" s="14" customFormat="1" ht="23.25" customHeight="1">
      <c r="A42" s="85"/>
      <c r="B42" s="88"/>
      <c r="C42" s="95"/>
      <c r="D42" s="43" t="s">
        <v>30</v>
      </c>
      <c r="E42" s="48" t="s">
        <v>22</v>
      </c>
      <c r="F42" s="61">
        <v>45000</v>
      </c>
      <c r="G42" s="10">
        <v>2</v>
      </c>
      <c r="H42" s="11">
        <f t="shared" si="5"/>
        <v>90000</v>
      </c>
      <c r="I42" s="103"/>
      <c r="J42" s="26"/>
      <c r="K42" s="26"/>
      <c r="L42" s="27"/>
      <c r="M42" s="32"/>
    </row>
    <row r="43" spans="1:13" s="14" customFormat="1" ht="23.25" customHeight="1">
      <c r="A43" s="85"/>
      <c r="B43" s="88"/>
      <c r="C43" s="95"/>
      <c r="D43" s="43" t="s">
        <v>31</v>
      </c>
      <c r="E43" s="48" t="s">
        <v>12</v>
      </c>
      <c r="F43" s="61">
        <v>60000</v>
      </c>
      <c r="G43" s="10">
        <v>0.4</v>
      </c>
      <c r="H43" s="11">
        <f t="shared" si="5"/>
        <v>24000</v>
      </c>
      <c r="I43" s="103"/>
      <c r="J43" s="26"/>
      <c r="K43" s="26"/>
      <c r="L43" s="27"/>
      <c r="M43" s="32"/>
    </row>
    <row r="44" spans="1:13" s="14" customFormat="1" ht="23.25" customHeight="1">
      <c r="A44" s="85"/>
      <c r="B44" s="88"/>
      <c r="C44" s="95"/>
      <c r="D44" s="43" t="s">
        <v>34</v>
      </c>
      <c r="E44" s="48" t="s">
        <v>20</v>
      </c>
      <c r="F44" s="61">
        <v>34000</v>
      </c>
      <c r="G44" s="10">
        <v>0.5</v>
      </c>
      <c r="H44" s="11">
        <f t="shared" si="5"/>
        <v>17000</v>
      </c>
      <c r="I44" s="103"/>
      <c r="J44" s="26"/>
      <c r="K44" s="26"/>
      <c r="L44" s="27"/>
      <c r="M44" s="32"/>
    </row>
    <row r="45" spans="1:13" s="14" customFormat="1" ht="23.25" customHeight="1">
      <c r="A45" s="85"/>
      <c r="B45" s="88"/>
      <c r="C45" s="95"/>
      <c r="D45" s="43" t="s">
        <v>32</v>
      </c>
      <c r="E45" s="48" t="s">
        <v>12</v>
      </c>
      <c r="F45" s="61">
        <v>55000</v>
      </c>
      <c r="G45" s="10">
        <v>0.3</v>
      </c>
      <c r="H45" s="11">
        <f t="shared" si="5"/>
        <v>16500</v>
      </c>
      <c r="I45" s="103"/>
      <c r="J45" s="26"/>
      <c r="K45" s="26"/>
      <c r="L45" s="27"/>
      <c r="M45" s="32"/>
    </row>
    <row r="46" spans="1:13" s="14" customFormat="1" ht="23.25" customHeight="1">
      <c r="A46" s="85"/>
      <c r="B46" s="88"/>
      <c r="C46" s="95"/>
      <c r="D46" s="43" t="s">
        <v>35</v>
      </c>
      <c r="E46" s="48" t="s">
        <v>12</v>
      </c>
      <c r="F46" s="61">
        <v>50000</v>
      </c>
      <c r="G46" s="10"/>
      <c r="H46" s="11">
        <f t="shared" si="5"/>
        <v>0</v>
      </c>
      <c r="I46" s="103"/>
      <c r="J46" s="26"/>
      <c r="K46" s="26"/>
      <c r="L46" s="27"/>
      <c r="M46" s="32"/>
    </row>
    <row r="47" spans="1:13" s="14" customFormat="1" ht="23.25" customHeight="1">
      <c r="A47" s="85"/>
      <c r="B47" s="88"/>
      <c r="C47" s="95"/>
      <c r="D47" s="43" t="s">
        <v>40</v>
      </c>
      <c r="E47" s="48" t="s">
        <v>12</v>
      </c>
      <c r="F47" s="61">
        <v>30000</v>
      </c>
      <c r="G47" s="10">
        <v>0.4</v>
      </c>
      <c r="H47" s="11">
        <f t="shared" si="5"/>
        <v>12000</v>
      </c>
      <c r="I47" s="103"/>
      <c r="J47" s="26"/>
      <c r="K47" s="26"/>
      <c r="L47" s="27"/>
      <c r="M47" s="32"/>
    </row>
    <row r="48" spans="1:13" s="14" customFormat="1" ht="23.25" customHeight="1">
      <c r="A48" s="85"/>
      <c r="B48" s="88"/>
      <c r="C48" s="95"/>
      <c r="D48" s="43" t="s">
        <v>33</v>
      </c>
      <c r="E48" s="48" t="s">
        <v>12</v>
      </c>
      <c r="F48" s="41">
        <v>37600</v>
      </c>
      <c r="G48" s="10">
        <v>12</v>
      </c>
      <c r="H48" s="11">
        <f t="shared" si="5"/>
        <v>451200</v>
      </c>
      <c r="I48" s="103"/>
      <c r="J48" s="26"/>
      <c r="K48" s="26"/>
      <c r="L48" s="27"/>
      <c r="M48" s="32"/>
    </row>
    <row r="49" spans="1:13" s="14" customFormat="1" ht="27" customHeight="1">
      <c r="A49" s="85"/>
      <c r="B49" s="88"/>
      <c r="C49" s="105"/>
      <c r="D49" s="43"/>
      <c r="E49" s="40"/>
      <c r="F49" s="41"/>
      <c r="G49" s="42"/>
      <c r="H49" s="71">
        <f>SUM(H36:H48)</f>
        <v>3928200</v>
      </c>
      <c r="I49" s="103"/>
      <c r="J49" s="26"/>
      <c r="K49" s="26"/>
      <c r="L49" s="27"/>
      <c r="M49" s="32"/>
    </row>
    <row r="50" spans="1:13" s="14" customFormat="1" ht="23.25" customHeight="1">
      <c r="A50" s="85"/>
      <c r="B50" s="88"/>
      <c r="C50" s="96" t="s">
        <v>53</v>
      </c>
      <c r="D50" s="39" t="s">
        <v>11</v>
      </c>
      <c r="E50" s="40" t="s">
        <v>12</v>
      </c>
      <c r="F50" s="41">
        <v>150000</v>
      </c>
      <c r="G50" s="10">
        <v>11</v>
      </c>
      <c r="H50" s="11">
        <f>G50*F50</f>
        <v>1650000</v>
      </c>
      <c r="I50" s="103"/>
      <c r="J50" s="33"/>
      <c r="K50" s="26"/>
      <c r="L50" s="27"/>
      <c r="M50" s="34"/>
    </row>
    <row r="51" spans="1:13" s="12" customFormat="1" ht="23.25" customHeight="1">
      <c r="A51" s="85"/>
      <c r="B51" s="88"/>
      <c r="C51" s="97"/>
      <c r="D51" s="39" t="s">
        <v>17</v>
      </c>
      <c r="E51" s="40" t="s">
        <v>18</v>
      </c>
      <c r="F51" s="41">
        <v>4500</v>
      </c>
      <c r="G51" s="10">
        <v>165</v>
      </c>
      <c r="H51" s="11">
        <f t="shared" ref="H51:H61" si="6">G51*F51</f>
        <v>742500</v>
      </c>
      <c r="I51" s="103"/>
      <c r="J51" s="26"/>
      <c r="K51" s="26"/>
      <c r="L51" s="27"/>
      <c r="M51" s="32"/>
    </row>
    <row r="52" spans="1:13" s="12" customFormat="1" ht="23.25" customHeight="1">
      <c r="A52" s="85"/>
      <c r="B52" s="88"/>
      <c r="C52" s="97"/>
      <c r="D52" s="39" t="s">
        <v>39</v>
      </c>
      <c r="E52" s="40" t="s">
        <v>12</v>
      </c>
      <c r="F52" s="41">
        <v>170000</v>
      </c>
      <c r="G52" s="10">
        <v>7.5</v>
      </c>
      <c r="H52" s="11">
        <f t="shared" si="6"/>
        <v>1275000</v>
      </c>
      <c r="I52" s="103"/>
      <c r="J52" s="26"/>
      <c r="K52" s="26"/>
      <c r="L52" s="27"/>
      <c r="M52" s="32"/>
    </row>
    <row r="53" spans="1:13" s="12" customFormat="1" ht="23.25" customHeight="1">
      <c r="A53" s="85"/>
      <c r="B53" s="88"/>
      <c r="C53" s="97"/>
      <c r="D53" s="39" t="s">
        <v>41</v>
      </c>
      <c r="E53" s="40" t="s">
        <v>12</v>
      </c>
      <c r="F53" s="41">
        <v>15000</v>
      </c>
      <c r="G53" s="10">
        <v>12</v>
      </c>
      <c r="H53" s="11">
        <f t="shared" si="6"/>
        <v>180000</v>
      </c>
      <c r="I53" s="103"/>
      <c r="J53" s="26"/>
      <c r="K53" s="26"/>
      <c r="L53" s="27"/>
      <c r="M53" s="32"/>
    </row>
    <row r="54" spans="1:13" s="12" customFormat="1" ht="23.25" customHeight="1">
      <c r="A54" s="85"/>
      <c r="B54" s="88"/>
      <c r="C54" s="97"/>
      <c r="D54" s="43" t="s">
        <v>15</v>
      </c>
      <c r="E54" s="40" t="s">
        <v>12</v>
      </c>
      <c r="F54" s="41">
        <v>17000</v>
      </c>
      <c r="G54" s="10"/>
      <c r="H54" s="11"/>
      <c r="I54" s="103"/>
      <c r="J54" s="26"/>
      <c r="K54" s="26"/>
      <c r="L54" s="27"/>
      <c r="M54" s="32"/>
    </row>
    <row r="55" spans="1:13" s="12" customFormat="1" ht="17.25" customHeight="1">
      <c r="A55" s="85"/>
      <c r="B55" s="88"/>
      <c r="C55" s="97"/>
      <c r="D55" s="43" t="s">
        <v>28</v>
      </c>
      <c r="E55" s="40" t="s">
        <v>20</v>
      </c>
      <c r="F55" s="41">
        <v>20000</v>
      </c>
      <c r="G55" s="10">
        <v>3</v>
      </c>
      <c r="H55" s="11">
        <f t="shared" si="6"/>
        <v>60000</v>
      </c>
      <c r="I55" s="103"/>
      <c r="J55" s="26"/>
      <c r="K55" s="26"/>
      <c r="L55" s="27"/>
      <c r="M55" s="32"/>
    </row>
    <row r="56" spans="1:13" s="12" customFormat="1" ht="23.25" customHeight="1">
      <c r="A56" s="85"/>
      <c r="B56" s="88"/>
      <c r="C56" s="97"/>
      <c r="D56" s="43" t="s">
        <v>29</v>
      </c>
      <c r="E56" s="40" t="s">
        <v>12</v>
      </c>
      <c r="F56" s="41">
        <v>5000</v>
      </c>
      <c r="G56" s="10">
        <v>0.5</v>
      </c>
      <c r="H56" s="11">
        <f t="shared" si="6"/>
        <v>2500</v>
      </c>
      <c r="I56" s="103"/>
      <c r="J56" s="26"/>
      <c r="K56" s="26"/>
      <c r="L56" s="27"/>
      <c r="M56" s="32"/>
    </row>
    <row r="57" spans="1:13" s="12" customFormat="1" ht="23.25" customHeight="1">
      <c r="A57" s="85"/>
      <c r="B57" s="88"/>
      <c r="C57" s="97"/>
      <c r="D57" s="43" t="s">
        <v>30</v>
      </c>
      <c r="E57" s="40" t="s">
        <v>22</v>
      </c>
      <c r="F57" s="41">
        <v>45000</v>
      </c>
      <c r="G57" s="10">
        <v>2</v>
      </c>
      <c r="H57" s="11">
        <f t="shared" si="6"/>
        <v>90000</v>
      </c>
      <c r="I57" s="103"/>
      <c r="J57" s="26"/>
      <c r="K57" s="26"/>
      <c r="L57" s="27"/>
      <c r="M57" s="32"/>
    </row>
    <row r="58" spans="1:13" s="12" customFormat="1" ht="23.25" customHeight="1">
      <c r="A58" s="85"/>
      <c r="B58" s="88"/>
      <c r="C58" s="97"/>
      <c r="D58" s="43" t="s">
        <v>31</v>
      </c>
      <c r="E58" s="40" t="s">
        <v>12</v>
      </c>
      <c r="F58" s="41">
        <v>60000</v>
      </c>
      <c r="G58" s="10">
        <v>0.4</v>
      </c>
      <c r="H58" s="11">
        <f t="shared" si="6"/>
        <v>24000</v>
      </c>
      <c r="I58" s="103"/>
      <c r="J58" s="26"/>
      <c r="K58" s="26"/>
      <c r="L58" s="27"/>
      <c r="M58" s="32"/>
    </row>
    <row r="59" spans="1:13" s="12" customFormat="1" ht="23.25" customHeight="1">
      <c r="A59" s="85"/>
      <c r="B59" s="88"/>
      <c r="C59" s="97"/>
      <c r="D59" s="43" t="s">
        <v>34</v>
      </c>
      <c r="E59" s="40" t="s">
        <v>20</v>
      </c>
      <c r="F59" s="41">
        <v>34000</v>
      </c>
      <c r="G59" s="10">
        <v>0.5</v>
      </c>
      <c r="H59" s="11">
        <f t="shared" si="6"/>
        <v>17000</v>
      </c>
      <c r="I59" s="103"/>
      <c r="J59" s="26"/>
      <c r="K59" s="26"/>
      <c r="L59" s="27"/>
      <c r="M59" s="32"/>
    </row>
    <row r="60" spans="1:13" s="12" customFormat="1" ht="23.25" customHeight="1">
      <c r="A60" s="85"/>
      <c r="B60" s="88"/>
      <c r="C60" s="97"/>
      <c r="D60" s="43" t="s">
        <v>32</v>
      </c>
      <c r="E60" s="40" t="s">
        <v>12</v>
      </c>
      <c r="F60" s="41">
        <v>55000</v>
      </c>
      <c r="G60" s="10">
        <v>0.3</v>
      </c>
      <c r="H60" s="11">
        <f t="shared" si="6"/>
        <v>16500</v>
      </c>
      <c r="I60" s="103"/>
      <c r="J60" s="26"/>
      <c r="K60" s="26"/>
      <c r="L60" s="27"/>
      <c r="M60" s="32"/>
    </row>
    <row r="61" spans="1:13" s="12" customFormat="1" ht="23.25" customHeight="1">
      <c r="A61" s="85"/>
      <c r="B61" s="88"/>
      <c r="C61" s="97"/>
      <c r="D61" s="43" t="s">
        <v>35</v>
      </c>
      <c r="E61" s="40" t="s">
        <v>12</v>
      </c>
      <c r="F61" s="41">
        <v>50000</v>
      </c>
      <c r="G61" s="10">
        <v>0.2</v>
      </c>
      <c r="H61" s="11">
        <f t="shared" si="6"/>
        <v>10000</v>
      </c>
      <c r="I61" s="103"/>
      <c r="J61" s="26"/>
      <c r="K61" s="26"/>
      <c r="L61" s="27"/>
      <c r="M61" s="32"/>
    </row>
    <row r="62" spans="1:13" s="12" customFormat="1" ht="23.25" customHeight="1">
      <c r="A62" s="86"/>
      <c r="B62" s="89"/>
      <c r="C62" s="98"/>
      <c r="D62" s="46"/>
      <c r="E62" s="40"/>
      <c r="F62" s="41"/>
      <c r="G62" s="10"/>
      <c r="H62" s="71">
        <f>SUM(H50:H61)</f>
        <v>4067500</v>
      </c>
      <c r="I62" s="104"/>
      <c r="J62" s="25"/>
      <c r="K62" s="25"/>
      <c r="L62" s="25"/>
      <c r="M62" s="25"/>
    </row>
    <row r="63" spans="1:13" s="12" customFormat="1" ht="23.25" customHeight="1">
      <c r="A63" s="84">
        <v>4</v>
      </c>
      <c r="B63" s="87" t="s">
        <v>71</v>
      </c>
      <c r="C63" s="94" t="s">
        <v>52</v>
      </c>
      <c r="D63" s="60" t="s">
        <v>16</v>
      </c>
      <c r="E63" s="48" t="s">
        <v>12</v>
      </c>
      <c r="F63" s="61">
        <v>100000</v>
      </c>
      <c r="G63" s="10">
        <v>14</v>
      </c>
      <c r="H63" s="11">
        <f>G63*F63</f>
        <v>1400000</v>
      </c>
      <c r="I63" s="93"/>
      <c r="J63" s="25"/>
      <c r="K63" s="25"/>
      <c r="L63" s="25"/>
      <c r="M63" s="25"/>
    </row>
    <row r="64" spans="1:13" s="12" customFormat="1" ht="23.25" customHeight="1">
      <c r="A64" s="85"/>
      <c r="B64" s="88"/>
      <c r="C64" s="95"/>
      <c r="D64" s="60" t="s">
        <v>13</v>
      </c>
      <c r="E64" s="48" t="s">
        <v>12</v>
      </c>
      <c r="F64" s="61">
        <v>25000</v>
      </c>
      <c r="G64" s="10">
        <v>14</v>
      </c>
      <c r="H64" s="11">
        <f t="shared" ref="H64:H75" si="7">G64*F64</f>
        <v>350000</v>
      </c>
      <c r="I64" s="93"/>
    </row>
    <row r="65" spans="1:9" s="12" customFormat="1" ht="23.25" customHeight="1">
      <c r="A65" s="85"/>
      <c r="B65" s="88"/>
      <c r="C65" s="95"/>
      <c r="D65" s="60" t="s">
        <v>37</v>
      </c>
      <c r="E65" s="48" t="s">
        <v>12</v>
      </c>
      <c r="F65" s="61">
        <v>15000</v>
      </c>
      <c r="G65" s="10">
        <v>13</v>
      </c>
      <c r="H65" s="11">
        <f t="shared" si="7"/>
        <v>195000</v>
      </c>
      <c r="I65" s="93"/>
    </row>
    <row r="66" spans="1:9" s="12" customFormat="1" ht="23.25" customHeight="1">
      <c r="A66" s="85"/>
      <c r="B66" s="88"/>
      <c r="C66" s="95"/>
      <c r="D66" s="60" t="s">
        <v>11</v>
      </c>
      <c r="E66" s="48" t="s">
        <v>12</v>
      </c>
      <c r="F66" s="61">
        <v>150000</v>
      </c>
      <c r="G66" s="10">
        <v>8</v>
      </c>
      <c r="H66" s="11">
        <f t="shared" si="7"/>
        <v>1200000</v>
      </c>
      <c r="I66" s="93"/>
    </row>
    <row r="67" spans="1:9" s="12" customFormat="1" ht="23.25" customHeight="1">
      <c r="A67" s="85"/>
      <c r="B67" s="88"/>
      <c r="C67" s="95"/>
      <c r="D67" s="60" t="s">
        <v>42</v>
      </c>
      <c r="E67" s="48" t="s">
        <v>12</v>
      </c>
      <c r="F67" s="61">
        <v>17000</v>
      </c>
      <c r="G67" s="10">
        <v>9</v>
      </c>
      <c r="H67" s="11">
        <f t="shared" si="7"/>
        <v>153000</v>
      </c>
      <c r="I67" s="93"/>
    </row>
    <row r="68" spans="1:9" s="12" customFormat="1" ht="23.25" customHeight="1">
      <c r="A68" s="85"/>
      <c r="B68" s="88"/>
      <c r="C68" s="95"/>
      <c r="D68" s="62" t="s">
        <v>15</v>
      </c>
      <c r="E68" s="48" t="s">
        <v>12</v>
      </c>
      <c r="F68" s="61">
        <v>17000</v>
      </c>
      <c r="G68" s="10">
        <v>2</v>
      </c>
      <c r="H68" s="11">
        <f t="shared" si="7"/>
        <v>34000</v>
      </c>
      <c r="I68" s="93"/>
    </row>
    <row r="69" spans="1:9" s="12" customFormat="1" ht="23.25" customHeight="1">
      <c r="A69" s="85"/>
      <c r="B69" s="88"/>
      <c r="C69" s="95"/>
      <c r="D69" s="43" t="s">
        <v>28</v>
      </c>
      <c r="E69" s="40" t="s">
        <v>20</v>
      </c>
      <c r="F69" s="41">
        <v>20000</v>
      </c>
      <c r="G69" s="10">
        <v>2</v>
      </c>
      <c r="H69" s="11">
        <f t="shared" si="7"/>
        <v>40000</v>
      </c>
      <c r="I69" s="93"/>
    </row>
    <row r="70" spans="1:9" s="12" customFormat="1" ht="23.25" customHeight="1">
      <c r="A70" s="85"/>
      <c r="B70" s="88"/>
      <c r="C70" s="95"/>
      <c r="D70" s="43" t="s">
        <v>29</v>
      </c>
      <c r="E70" s="40" t="s">
        <v>12</v>
      </c>
      <c r="F70" s="41">
        <v>5000</v>
      </c>
      <c r="G70" s="10">
        <v>0.5</v>
      </c>
      <c r="H70" s="11">
        <f t="shared" si="7"/>
        <v>2500</v>
      </c>
      <c r="I70" s="93"/>
    </row>
    <row r="71" spans="1:9" s="12" customFormat="1" ht="23.25" customHeight="1">
      <c r="A71" s="85"/>
      <c r="B71" s="88"/>
      <c r="C71" s="95"/>
      <c r="D71" s="43" t="s">
        <v>30</v>
      </c>
      <c r="E71" s="40" t="s">
        <v>22</v>
      </c>
      <c r="F71" s="41">
        <v>45000</v>
      </c>
      <c r="G71" s="10">
        <v>2</v>
      </c>
      <c r="H71" s="11">
        <f t="shared" si="7"/>
        <v>90000</v>
      </c>
      <c r="I71" s="93"/>
    </row>
    <row r="72" spans="1:9" s="12" customFormat="1" ht="23.25" customHeight="1">
      <c r="A72" s="85"/>
      <c r="B72" s="88"/>
      <c r="C72" s="95"/>
      <c r="D72" s="43" t="s">
        <v>31</v>
      </c>
      <c r="E72" s="40" t="s">
        <v>12</v>
      </c>
      <c r="F72" s="41">
        <v>60000</v>
      </c>
      <c r="G72" s="10">
        <v>0.4</v>
      </c>
      <c r="H72" s="11">
        <f t="shared" si="7"/>
        <v>24000</v>
      </c>
      <c r="I72" s="93"/>
    </row>
    <row r="73" spans="1:9" s="12" customFormat="1" ht="23.25" customHeight="1">
      <c r="A73" s="85"/>
      <c r="B73" s="88"/>
      <c r="C73" s="95"/>
      <c r="D73" s="43" t="s">
        <v>34</v>
      </c>
      <c r="E73" s="40" t="s">
        <v>20</v>
      </c>
      <c r="F73" s="41">
        <v>34000</v>
      </c>
      <c r="G73" s="10">
        <v>0.5</v>
      </c>
      <c r="H73" s="11">
        <f t="shared" si="7"/>
        <v>17000</v>
      </c>
      <c r="I73" s="93"/>
    </row>
    <row r="74" spans="1:9" s="12" customFormat="1" ht="23.25" customHeight="1">
      <c r="A74" s="85"/>
      <c r="B74" s="88"/>
      <c r="C74" s="95"/>
      <c r="D74" s="43" t="s">
        <v>32</v>
      </c>
      <c r="E74" s="40" t="s">
        <v>12</v>
      </c>
      <c r="F74" s="41">
        <v>55000</v>
      </c>
      <c r="G74" s="10">
        <v>0.3</v>
      </c>
      <c r="H74" s="11">
        <f t="shared" si="7"/>
        <v>16500</v>
      </c>
      <c r="I74" s="93"/>
    </row>
    <row r="75" spans="1:9" s="12" customFormat="1" ht="23.25" customHeight="1">
      <c r="A75" s="85"/>
      <c r="B75" s="88"/>
      <c r="C75" s="95"/>
      <c r="D75" s="43" t="s">
        <v>35</v>
      </c>
      <c r="E75" s="40" t="s">
        <v>12</v>
      </c>
      <c r="F75" s="41">
        <v>50000</v>
      </c>
      <c r="G75" s="10">
        <v>0.2</v>
      </c>
      <c r="H75" s="11">
        <f t="shared" si="7"/>
        <v>10000</v>
      </c>
      <c r="I75" s="93"/>
    </row>
    <row r="76" spans="1:9" s="12" customFormat="1" ht="23.25" customHeight="1">
      <c r="A76" s="85"/>
      <c r="B76" s="88"/>
      <c r="C76" s="95"/>
      <c r="D76" s="43" t="s">
        <v>33</v>
      </c>
      <c r="E76" s="40" t="s">
        <v>12</v>
      </c>
      <c r="F76" s="41">
        <v>37600</v>
      </c>
      <c r="G76" s="10">
        <v>12</v>
      </c>
      <c r="H76" s="11">
        <f t="shared" ref="H76" si="8">G76*F76</f>
        <v>451200</v>
      </c>
      <c r="I76" s="93"/>
    </row>
    <row r="77" spans="1:9" s="12" customFormat="1" ht="23.25" customHeight="1">
      <c r="A77" s="85"/>
      <c r="B77" s="88"/>
      <c r="C77" s="105"/>
      <c r="D77" s="43"/>
      <c r="E77" s="40"/>
      <c r="F77" s="41"/>
      <c r="G77" s="10"/>
      <c r="H77" s="71">
        <f>SUM(H63:H76)</f>
        <v>3983200</v>
      </c>
      <c r="I77" s="93"/>
    </row>
    <row r="78" spans="1:9" s="12" customFormat="1" ht="23.25" customHeight="1">
      <c r="A78" s="85"/>
      <c r="B78" s="88"/>
      <c r="C78" s="96" t="s">
        <v>51</v>
      </c>
      <c r="D78" s="43" t="s">
        <v>11</v>
      </c>
      <c r="E78" s="40" t="s">
        <v>12</v>
      </c>
      <c r="F78" s="61">
        <v>150000</v>
      </c>
      <c r="G78" s="10">
        <v>11</v>
      </c>
      <c r="H78" s="11">
        <f>G78*F78</f>
        <v>1650000</v>
      </c>
      <c r="I78" s="93"/>
    </row>
    <row r="79" spans="1:9" s="12" customFormat="1" ht="23.25" customHeight="1">
      <c r="A79" s="85"/>
      <c r="B79" s="88"/>
      <c r="C79" s="97"/>
      <c r="D79" s="46" t="s">
        <v>47</v>
      </c>
      <c r="E79" s="40" t="str">
        <f>E51</f>
        <v>Quả</v>
      </c>
      <c r="F79" s="61">
        <v>4500</v>
      </c>
      <c r="G79" s="10">
        <v>170</v>
      </c>
      <c r="H79" s="11">
        <f t="shared" ref="H79:H90" si="9">G79*F79</f>
        <v>765000</v>
      </c>
      <c r="I79" s="93"/>
    </row>
    <row r="80" spans="1:9" s="12" customFormat="1" ht="23.25" customHeight="1">
      <c r="A80" s="85"/>
      <c r="B80" s="88"/>
      <c r="C80" s="97"/>
      <c r="D80" s="46" t="s">
        <v>43</v>
      </c>
      <c r="E80" s="40" t="s">
        <v>12</v>
      </c>
      <c r="F80" s="61">
        <v>15000</v>
      </c>
      <c r="G80" s="10">
        <v>15</v>
      </c>
      <c r="H80" s="11">
        <f t="shared" si="9"/>
        <v>225000</v>
      </c>
      <c r="I80" s="93"/>
    </row>
    <row r="81" spans="1:12" s="12" customFormat="1" ht="23.25" customHeight="1">
      <c r="A81" s="85"/>
      <c r="B81" s="88"/>
      <c r="C81" s="97"/>
      <c r="D81" s="46" t="s">
        <v>39</v>
      </c>
      <c r="E81" s="40" t="s">
        <v>12</v>
      </c>
      <c r="F81" s="61">
        <v>170000</v>
      </c>
      <c r="G81" s="10">
        <v>7</v>
      </c>
      <c r="H81" s="11">
        <f t="shared" si="9"/>
        <v>1190000</v>
      </c>
      <c r="I81" s="93"/>
    </row>
    <row r="82" spans="1:12" s="12" customFormat="1" ht="23.25" customHeight="1">
      <c r="A82" s="85"/>
      <c r="B82" s="88"/>
      <c r="C82" s="97"/>
      <c r="D82" s="43" t="s">
        <v>28</v>
      </c>
      <c r="E82" s="40" t="s">
        <v>20</v>
      </c>
      <c r="F82" s="61">
        <v>20000</v>
      </c>
      <c r="G82" s="10">
        <v>2</v>
      </c>
      <c r="H82" s="11">
        <f t="shared" si="9"/>
        <v>40000</v>
      </c>
      <c r="I82" s="93"/>
    </row>
    <row r="83" spans="1:12" s="12" customFormat="1" ht="23.25" customHeight="1">
      <c r="A83" s="85"/>
      <c r="B83" s="88"/>
      <c r="C83" s="97"/>
      <c r="D83" s="43" t="s">
        <v>29</v>
      </c>
      <c r="E83" s="40" t="s">
        <v>12</v>
      </c>
      <c r="F83" s="61">
        <v>5000</v>
      </c>
      <c r="G83" s="10">
        <v>0.5</v>
      </c>
      <c r="H83" s="11">
        <f t="shared" si="9"/>
        <v>2500</v>
      </c>
      <c r="I83" s="93"/>
    </row>
    <row r="84" spans="1:12" s="12" customFormat="1" ht="23.25" customHeight="1">
      <c r="A84" s="85"/>
      <c r="B84" s="88"/>
      <c r="C84" s="97"/>
      <c r="D84" s="43" t="s">
        <v>30</v>
      </c>
      <c r="E84" s="40" t="s">
        <v>22</v>
      </c>
      <c r="F84" s="61">
        <v>45000</v>
      </c>
      <c r="G84" s="10">
        <v>1</v>
      </c>
      <c r="H84" s="11">
        <f t="shared" si="9"/>
        <v>45000</v>
      </c>
      <c r="I84" s="93"/>
    </row>
    <row r="85" spans="1:12" s="12" customFormat="1" ht="23.25" customHeight="1">
      <c r="A85" s="85"/>
      <c r="B85" s="88"/>
      <c r="C85" s="97"/>
      <c r="D85" s="43" t="s">
        <v>31</v>
      </c>
      <c r="E85" s="40" t="s">
        <v>12</v>
      </c>
      <c r="F85" s="61">
        <v>60000</v>
      </c>
      <c r="G85" s="10">
        <v>0.4</v>
      </c>
      <c r="H85" s="11">
        <f t="shared" si="9"/>
        <v>24000</v>
      </c>
      <c r="I85" s="93"/>
    </row>
    <row r="86" spans="1:12" s="12" customFormat="1" ht="23.25" customHeight="1">
      <c r="A86" s="85"/>
      <c r="B86" s="88"/>
      <c r="C86" s="97"/>
      <c r="D86" s="43" t="s">
        <v>34</v>
      </c>
      <c r="E86" s="40" t="s">
        <v>20</v>
      </c>
      <c r="F86" s="61">
        <v>34000</v>
      </c>
      <c r="G86" s="10">
        <v>0.5</v>
      </c>
      <c r="H86" s="11">
        <f t="shared" si="9"/>
        <v>17000</v>
      </c>
      <c r="I86" s="93"/>
    </row>
    <row r="87" spans="1:12" s="12" customFormat="1" ht="23.25" customHeight="1">
      <c r="A87" s="85"/>
      <c r="B87" s="88"/>
      <c r="C87" s="97"/>
      <c r="D87" s="43" t="s">
        <v>32</v>
      </c>
      <c r="E87" s="40" t="s">
        <v>12</v>
      </c>
      <c r="F87" s="61">
        <v>55000</v>
      </c>
      <c r="G87" s="10">
        <v>0.3</v>
      </c>
      <c r="H87" s="11">
        <f t="shared" si="9"/>
        <v>16500</v>
      </c>
      <c r="I87" s="93"/>
    </row>
    <row r="88" spans="1:12" s="12" customFormat="1" ht="23.25" customHeight="1">
      <c r="A88" s="85"/>
      <c r="B88" s="88"/>
      <c r="C88" s="97"/>
      <c r="D88" s="43" t="s">
        <v>35</v>
      </c>
      <c r="E88" s="40" t="s">
        <v>12</v>
      </c>
      <c r="F88" s="61">
        <v>50000</v>
      </c>
      <c r="G88" s="10">
        <v>0.2</v>
      </c>
      <c r="H88" s="11">
        <f t="shared" si="9"/>
        <v>10000</v>
      </c>
      <c r="I88" s="93"/>
      <c r="L88" s="12">
        <f>G20+G48+G76+G104+G132</f>
        <v>60</v>
      </c>
    </row>
    <row r="89" spans="1:12" s="12" customFormat="1" ht="23.25" customHeight="1">
      <c r="A89" s="85"/>
      <c r="B89" s="88"/>
      <c r="C89" s="97"/>
      <c r="D89" s="43" t="s">
        <v>40</v>
      </c>
      <c r="E89" s="40" t="s">
        <v>12</v>
      </c>
      <c r="F89" s="61">
        <v>30000</v>
      </c>
      <c r="G89" s="10"/>
      <c r="H89" s="11">
        <f t="shared" si="9"/>
        <v>0</v>
      </c>
      <c r="I89" s="93"/>
    </row>
    <row r="90" spans="1:12" s="12" customFormat="1" ht="23.25" customHeight="1">
      <c r="A90" s="85"/>
      <c r="B90" s="88"/>
      <c r="C90" s="97"/>
      <c r="D90" s="43" t="s">
        <v>66</v>
      </c>
      <c r="E90" s="40" t="s">
        <v>12</v>
      </c>
      <c r="F90" s="61">
        <v>25000</v>
      </c>
      <c r="G90" s="10">
        <v>0.5</v>
      </c>
      <c r="H90" s="11">
        <f t="shared" si="9"/>
        <v>12500</v>
      </c>
      <c r="I90" s="93"/>
    </row>
    <row r="91" spans="1:12" s="12" customFormat="1" ht="23.25" customHeight="1">
      <c r="A91" s="86"/>
      <c r="B91" s="89"/>
      <c r="C91" s="98"/>
      <c r="D91" s="46"/>
      <c r="E91" s="40"/>
      <c r="F91" s="41"/>
      <c r="G91" s="10"/>
      <c r="H91" s="71">
        <f>SUM(H78:H90)</f>
        <v>3997500</v>
      </c>
      <c r="I91" s="93"/>
    </row>
    <row r="92" spans="1:12" s="12" customFormat="1" ht="23.25" customHeight="1">
      <c r="A92" s="84">
        <v>5</v>
      </c>
      <c r="B92" s="87" t="s">
        <v>72</v>
      </c>
      <c r="C92" s="96" t="s">
        <v>65</v>
      </c>
      <c r="D92" s="60" t="s">
        <v>11</v>
      </c>
      <c r="E92" s="48" t="str">
        <f>E50</f>
        <v>Kg</v>
      </c>
      <c r="F92" s="61">
        <v>150000</v>
      </c>
      <c r="G92" s="10">
        <v>12</v>
      </c>
      <c r="H92" s="11">
        <f>G92*F92</f>
        <v>1800000</v>
      </c>
      <c r="I92" s="93"/>
    </row>
    <row r="93" spans="1:12" s="12" customFormat="1" ht="23.25" customHeight="1">
      <c r="A93" s="85"/>
      <c r="B93" s="88"/>
      <c r="C93" s="97"/>
      <c r="D93" s="60" t="s">
        <v>44</v>
      </c>
      <c r="E93" s="48" t="str">
        <f>E51</f>
        <v>Quả</v>
      </c>
      <c r="F93" s="61">
        <v>4500</v>
      </c>
      <c r="G93" s="10">
        <v>204</v>
      </c>
      <c r="H93" s="11">
        <f t="shared" ref="H93:H104" si="10">G93*F93</f>
        <v>918000</v>
      </c>
      <c r="I93" s="93"/>
    </row>
    <row r="94" spans="1:12" s="12" customFormat="1" ht="23.25" customHeight="1">
      <c r="A94" s="85"/>
      <c r="B94" s="88"/>
      <c r="C94" s="97"/>
      <c r="D94" s="60" t="s">
        <v>13</v>
      </c>
      <c r="E94" s="48" t="s">
        <v>12</v>
      </c>
      <c r="F94" s="61">
        <v>25000</v>
      </c>
      <c r="G94" s="10">
        <v>14</v>
      </c>
      <c r="H94" s="11">
        <f t="shared" si="10"/>
        <v>350000</v>
      </c>
      <c r="I94" s="93"/>
    </row>
    <row r="95" spans="1:12" s="12" customFormat="1" ht="23.25" customHeight="1">
      <c r="A95" s="85"/>
      <c r="B95" s="88"/>
      <c r="C95" s="97"/>
      <c r="D95" s="60" t="s">
        <v>14</v>
      </c>
      <c r="E95" s="48" t="s">
        <v>12</v>
      </c>
      <c r="F95" s="61">
        <v>15000</v>
      </c>
      <c r="G95" s="10">
        <v>14</v>
      </c>
      <c r="H95" s="11">
        <f t="shared" si="10"/>
        <v>210000</v>
      </c>
      <c r="I95" s="93"/>
    </row>
    <row r="96" spans="1:12" s="12" customFormat="1" ht="23.25" customHeight="1">
      <c r="A96" s="85"/>
      <c r="B96" s="88"/>
      <c r="C96" s="97"/>
      <c r="D96" s="62" t="s">
        <v>28</v>
      </c>
      <c r="E96" s="48" t="s">
        <v>20</v>
      </c>
      <c r="F96" s="61">
        <v>20000</v>
      </c>
      <c r="G96" s="10">
        <v>2</v>
      </c>
      <c r="H96" s="11">
        <f t="shared" si="10"/>
        <v>40000</v>
      </c>
      <c r="I96" s="93"/>
    </row>
    <row r="97" spans="1:9" s="12" customFormat="1" ht="23.25" customHeight="1">
      <c r="A97" s="85"/>
      <c r="B97" s="88"/>
      <c r="C97" s="97"/>
      <c r="D97" s="62" t="s">
        <v>29</v>
      </c>
      <c r="E97" s="48" t="s">
        <v>12</v>
      </c>
      <c r="F97" s="61">
        <v>5000</v>
      </c>
      <c r="G97" s="10">
        <v>0.5</v>
      </c>
      <c r="H97" s="11">
        <f t="shared" si="10"/>
        <v>2500</v>
      </c>
      <c r="I97" s="93"/>
    </row>
    <row r="98" spans="1:9" s="12" customFormat="1" ht="23.25" customHeight="1">
      <c r="A98" s="85"/>
      <c r="B98" s="88"/>
      <c r="C98" s="97"/>
      <c r="D98" s="62" t="s">
        <v>30</v>
      </c>
      <c r="E98" s="48" t="s">
        <v>22</v>
      </c>
      <c r="F98" s="61">
        <v>45000</v>
      </c>
      <c r="G98" s="10"/>
      <c r="H98" s="11">
        <f t="shared" si="10"/>
        <v>0</v>
      </c>
      <c r="I98" s="93"/>
    </row>
    <row r="99" spans="1:9" s="12" customFormat="1" ht="23.25" customHeight="1">
      <c r="A99" s="85"/>
      <c r="B99" s="88"/>
      <c r="C99" s="97"/>
      <c r="D99" s="62" t="s">
        <v>31</v>
      </c>
      <c r="E99" s="48" t="s">
        <v>12</v>
      </c>
      <c r="F99" s="61">
        <v>60000</v>
      </c>
      <c r="G99" s="10">
        <v>0.4</v>
      </c>
      <c r="H99" s="11">
        <f t="shared" si="10"/>
        <v>24000</v>
      </c>
      <c r="I99" s="93"/>
    </row>
    <row r="100" spans="1:9" s="12" customFormat="1" ht="23.25" customHeight="1">
      <c r="A100" s="85"/>
      <c r="B100" s="88"/>
      <c r="C100" s="97"/>
      <c r="D100" s="62" t="s">
        <v>34</v>
      </c>
      <c r="E100" s="48" t="s">
        <v>20</v>
      </c>
      <c r="F100" s="61">
        <v>34000</v>
      </c>
      <c r="G100" s="10">
        <v>0.5</v>
      </c>
      <c r="H100" s="11">
        <f t="shared" si="10"/>
        <v>17000</v>
      </c>
      <c r="I100" s="93"/>
    </row>
    <row r="101" spans="1:9" s="12" customFormat="1" ht="23.25" customHeight="1">
      <c r="A101" s="85"/>
      <c r="B101" s="88"/>
      <c r="C101" s="97"/>
      <c r="D101" s="62" t="s">
        <v>32</v>
      </c>
      <c r="E101" s="48" t="s">
        <v>12</v>
      </c>
      <c r="F101" s="61">
        <v>55000</v>
      </c>
      <c r="G101" s="10">
        <v>0.3</v>
      </c>
      <c r="H101" s="11">
        <f t="shared" si="10"/>
        <v>16500</v>
      </c>
      <c r="I101" s="93"/>
    </row>
    <row r="102" spans="1:9" s="12" customFormat="1" ht="23.25" customHeight="1">
      <c r="A102" s="85"/>
      <c r="B102" s="88"/>
      <c r="C102" s="97"/>
      <c r="D102" s="62" t="s">
        <v>35</v>
      </c>
      <c r="E102" s="48" t="s">
        <v>12</v>
      </c>
      <c r="F102" s="61">
        <v>50000</v>
      </c>
      <c r="G102" s="10">
        <v>0.2</v>
      </c>
      <c r="H102" s="11">
        <f t="shared" si="10"/>
        <v>10000</v>
      </c>
      <c r="I102" s="93"/>
    </row>
    <row r="103" spans="1:9" s="12" customFormat="1" ht="23.25" customHeight="1">
      <c r="A103" s="85"/>
      <c r="B103" s="88"/>
      <c r="C103" s="97"/>
      <c r="D103" s="62" t="s">
        <v>40</v>
      </c>
      <c r="E103" s="48" t="s">
        <v>12</v>
      </c>
      <c r="F103" s="61">
        <v>30000</v>
      </c>
      <c r="G103" s="10"/>
      <c r="H103" s="11">
        <f t="shared" si="10"/>
        <v>0</v>
      </c>
      <c r="I103" s="93"/>
    </row>
    <row r="104" spans="1:9" s="12" customFormat="1" ht="23.25" customHeight="1">
      <c r="A104" s="85"/>
      <c r="B104" s="88"/>
      <c r="C104" s="97"/>
      <c r="D104" s="62" t="s">
        <v>33</v>
      </c>
      <c r="E104" s="48" t="s">
        <v>12</v>
      </c>
      <c r="F104" s="41">
        <v>37600</v>
      </c>
      <c r="G104" s="10">
        <v>12</v>
      </c>
      <c r="H104" s="11">
        <f t="shared" si="10"/>
        <v>451200</v>
      </c>
      <c r="I104" s="93"/>
    </row>
    <row r="105" spans="1:9" s="12" customFormat="1" ht="23.25" customHeight="1">
      <c r="A105" s="85"/>
      <c r="B105" s="88"/>
      <c r="C105" s="98"/>
      <c r="D105" s="43"/>
      <c r="E105" s="40"/>
      <c r="F105" s="41"/>
      <c r="G105" s="42"/>
      <c r="H105" s="71">
        <f>SUM(H92:H104)</f>
        <v>3839200</v>
      </c>
      <c r="I105" s="93"/>
    </row>
    <row r="106" spans="1:9" s="12" customFormat="1" ht="23.25" customHeight="1">
      <c r="A106" s="85"/>
      <c r="B106" s="88"/>
      <c r="C106" s="94" t="s">
        <v>67</v>
      </c>
      <c r="D106" s="60" t="s">
        <v>16</v>
      </c>
      <c r="E106" s="48" t="s">
        <v>12</v>
      </c>
      <c r="F106" s="61">
        <v>100000</v>
      </c>
      <c r="G106" s="10">
        <v>15</v>
      </c>
      <c r="H106" s="11">
        <f>G106*F106</f>
        <v>1500000</v>
      </c>
      <c r="I106" s="93"/>
    </row>
    <row r="107" spans="1:9" s="12" customFormat="1" ht="23.25" customHeight="1">
      <c r="A107" s="85"/>
      <c r="B107" s="88"/>
      <c r="C107" s="95"/>
      <c r="D107" s="60" t="s">
        <v>45</v>
      </c>
      <c r="E107" s="48" t="s">
        <v>12</v>
      </c>
      <c r="F107" s="61">
        <v>25000</v>
      </c>
      <c r="G107" s="10">
        <v>15</v>
      </c>
      <c r="H107" s="11">
        <f t="shared" ref="H107:H118" si="11">G107*F107</f>
        <v>375000</v>
      </c>
      <c r="I107" s="93"/>
    </row>
    <row r="108" spans="1:9" s="12" customFormat="1" ht="23.25" customHeight="1">
      <c r="A108" s="85"/>
      <c r="B108" s="88"/>
      <c r="C108" s="95"/>
      <c r="D108" s="60" t="s">
        <v>62</v>
      </c>
      <c r="E108" s="48" t="s">
        <v>12</v>
      </c>
      <c r="F108" s="61">
        <v>22000</v>
      </c>
      <c r="G108" s="10">
        <v>11</v>
      </c>
      <c r="H108" s="11">
        <f t="shared" si="11"/>
        <v>242000</v>
      </c>
      <c r="I108" s="93"/>
    </row>
    <row r="109" spans="1:9" s="12" customFormat="1" ht="23.25" customHeight="1">
      <c r="A109" s="85"/>
      <c r="B109" s="88"/>
      <c r="C109" s="95"/>
      <c r="D109" s="60" t="s">
        <v>11</v>
      </c>
      <c r="E109" s="48" t="s">
        <v>12</v>
      </c>
      <c r="F109" s="61">
        <v>150000</v>
      </c>
      <c r="G109" s="10">
        <v>11</v>
      </c>
      <c r="H109" s="11">
        <f t="shared" si="11"/>
        <v>1650000</v>
      </c>
      <c r="I109" s="93"/>
    </row>
    <row r="110" spans="1:9" s="12" customFormat="1" ht="23.25" customHeight="1">
      <c r="A110" s="85"/>
      <c r="B110" s="88"/>
      <c r="C110" s="95"/>
      <c r="D110" s="60" t="s">
        <v>43</v>
      </c>
      <c r="E110" s="48" t="s">
        <v>12</v>
      </c>
      <c r="F110" s="61">
        <v>15000</v>
      </c>
      <c r="G110" s="10">
        <v>15.2</v>
      </c>
      <c r="H110" s="11">
        <f t="shared" si="11"/>
        <v>228000</v>
      </c>
      <c r="I110" s="93"/>
    </row>
    <row r="111" spans="1:9" s="12" customFormat="1" ht="23.25" customHeight="1">
      <c r="A111" s="85"/>
      <c r="B111" s="88"/>
      <c r="C111" s="95"/>
      <c r="D111" s="62" t="s">
        <v>15</v>
      </c>
      <c r="E111" s="48" t="s">
        <v>12</v>
      </c>
      <c r="F111" s="61">
        <v>17000</v>
      </c>
      <c r="G111" s="10"/>
      <c r="H111" s="11">
        <f t="shared" si="11"/>
        <v>0</v>
      </c>
      <c r="I111" s="93"/>
    </row>
    <row r="112" spans="1:9" s="12" customFormat="1" ht="23.25" customHeight="1">
      <c r="A112" s="85"/>
      <c r="B112" s="88"/>
      <c r="C112" s="95"/>
      <c r="D112" s="43" t="s">
        <v>28</v>
      </c>
      <c r="E112" s="40" t="s">
        <v>20</v>
      </c>
      <c r="F112" s="41">
        <v>20000</v>
      </c>
      <c r="G112" s="10">
        <v>2</v>
      </c>
      <c r="H112" s="11">
        <f t="shared" si="11"/>
        <v>40000</v>
      </c>
      <c r="I112" s="93"/>
    </row>
    <row r="113" spans="1:9" s="12" customFormat="1" ht="23.25" customHeight="1">
      <c r="A113" s="85"/>
      <c r="B113" s="88"/>
      <c r="C113" s="95"/>
      <c r="D113" s="43" t="s">
        <v>29</v>
      </c>
      <c r="E113" s="40" t="s">
        <v>12</v>
      </c>
      <c r="F113" s="41">
        <v>5000</v>
      </c>
      <c r="G113" s="10">
        <v>0.5</v>
      </c>
      <c r="H113" s="11">
        <f t="shared" si="11"/>
        <v>2500</v>
      </c>
      <c r="I113" s="93"/>
    </row>
    <row r="114" spans="1:9" s="12" customFormat="1" ht="23.25" customHeight="1">
      <c r="A114" s="85"/>
      <c r="B114" s="88"/>
      <c r="C114" s="95"/>
      <c r="D114" s="43" t="s">
        <v>30</v>
      </c>
      <c r="E114" s="40" t="s">
        <v>22</v>
      </c>
      <c r="F114" s="41">
        <v>45000</v>
      </c>
      <c r="G114" s="10">
        <v>3</v>
      </c>
      <c r="H114" s="11">
        <f t="shared" si="11"/>
        <v>135000</v>
      </c>
      <c r="I114" s="93"/>
    </row>
    <row r="115" spans="1:9" s="12" customFormat="1" ht="23.25" customHeight="1">
      <c r="A115" s="85"/>
      <c r="B115" s="88"/>
      <c r="C115" s="95"/>
      <c r="D115" s="43" t="s">
        <v>31</v>
      </c>
      <c r="E115" s="40" t="s">
        <v>12</v>
      </c>
      <c r="F115" s="41">
        <v>60000</v>
      </c>
      <c r="G115" s="10">
        <v>0.4</v>
      </c>
      <c r="H115" s="11">
        <f t="shared" si="11"/>
        <v>24000</v>
      </c>
      <c r="I115" s="93"/>
    </row>
    <row r="116" spans="1:9" s="12" customFormat="1" ht="23.25" customHeight="1">
      <c r="A116" s="85"/>
      <c r="B116" s="88"/>
      <c r="C116" s="95"/>
      <c r="D116" s="43" t="s">
        <v>34</v>
      </c>
      <c r="E116" s="40" t="s">
        <v>20</v>
      </c>
      <c r="F116" s="41">
        <v>34000</v>
      </c>
      <c r="G116" s="10">
        <v>0.5</v>
      </c>
      <c r="H116" s="11">
        <f t="shared" si="11"/>
        <v>17000</v>
      </c>
      <c r="I116" s="93"/>
    </row>
    <row r="117" spans="1:9" s="12" customFormat="1" ht="23.25" customHeight="1">
      <c r="A117" s="85"/>
      <c r="B117" s="88"/>
      <c r="C117" s="95"/>
      <c r="D117" s="43" t="s">
        <v>32</v>
      </c>
      <c r="E117" s="40" t="s">
        <v>12</v>
      </c>
      <c r="F117" s="41">
        <v>55000</v>
      </c>
      <c r="G117" s="10">
        <v>0.3</v>
      </c>
      <c r="H117" s="11">
        <f t="shared" si="11"/>
        <v>16500</v>
      </c>
      <c r="I117" s="93"/>
    </row>
    <row r="118" spans="1:9" s="12" customFormat="1" ht="23.25" customHeight="1">
      <c r="A118" s="85"/>
      <c r="B118" s="88"/>
      <c r="C118" s="95"/>
      <c r="D118" s="43" t="s">
        <v>35</v>
      </c>
      <c r="E118" s="40" t="s">
        <v>12</v>
      </c>
      <c r="F118" s="41">
        <v>50000</v>
      </c>
      <c r="G118" s="10">
        <v>0.2</v>
      </c>
      <c r="H118" s="11">
        <f t="shared" si="11"/>
        <v>10000</v>
      </c>
      <c r="I118" s="93"/>
    </row>
    <row r="119" spans="1:9" s="12" customFormat="1" ht="23.25" customHeight="1">
      <c r="A119" s="86"/>
      <c r="B119" s="89"/>
      <c r="C119" s="95"/>
      <c r="D119" s="46"/>
      <c r="E119" s="44"/>
      <c r="F119" s="45"/>
      <c r="G119" s="42"/>
      <c r="H119" s="71">
        <f>SUM(H106:H118)</f>
        <v>4240000</v>
      </c>
      <c r="I119" s="93"/>
    </row>
    <row r="120" spans="1:9" s="12" customFormat="1" ht="23.25" customHeight="1">
      <c r="A120" s="84">
        <v>6</v>
      </c>
      <c r="B120" s="87" t="s">
        <v>73</v>
      </c>
      <c r="C120" s="96" t="s">
        <v>49</v>
      </c>
      <c r="D120" s="60" t="s">
        <v>11</v>
      </c>
      <c r="E120" s="48" t="s">
        <v>12</v>
      </c>
      <c r="F120" s="61">
        <v>150000</v>
      </c>
      <c r="G120" s="10">
        <v>11</v>
      </c>
      <c r="H120" s="11">
        <f t="shared" ref="H120:H122" si="12">F120*G120</f>
        <v>1650000</v>
      </c>
      <c r="I120" s="102"/>
    </row>
    <row r="121" spans="1:9" s="12" customFormat="1" ht="23.25" customHeight="1">
      <c r="A121" s="85"/>
      <c r="B121" s="88"/>
      <c r="C121" s="97"/>
      <c r="D121" s="60" t="s">
        <v>13</v>
      </c>
      <c r="E121" s="48" t="s">
        <v>12</v>
      </c>
      <c r="F121" s="61">
        <v>25000</v>
      </c>
      <c r="G121" s="10">
        <v>14</v>
      </c>
      <c r="H121" s="11">
        <f t="shared" si="12"/>
        <v>350000</v>
      </c>
      <c r="I121" s="103"/>
    </row>
    <row r="122" spans="1:9" s="12" customFormat="1" ht="23.25" customHeight="1">
      <c r="A122" s="85"/>
      <c r="B122" s="88"/>
      <c r="C122" s="97"/>
      <c r="D122" s="60" t="s">
        <v>36</v>
      </c>
      <c r="E122" s="48" t="s">
        <v>12</v>
      </c>
      <c r="F122" s="61">
        <v>170000</v>
      </c>
      <c r="G122" s="10">
        <v>7</v>
      </c>
      <c r="H122" s="11">
        <f t="shared" si="12"/>
        <v>1190000</v>
      </c>
      <c r="I122" s="103"/>
    </row>
    <row r="123" spans="1:9" s="12" customFormat="1" ht="23.25" customHeight="1">
      <c r="A123" s="85"/>
      <c r="B123" s="88"/>
      <c r="C123" s="97"/>
      <c r="D123" s="60" t="s">
        <v>41</v>
      </c>
      <c r="E123" s="48" t="s">
        <v>12</v>
      </c>
      <c r="F123" s="61">
        <v>15000</v>
      </c>
      <c r="G123" s="10">
        <v>12</v>
      </c>
      <c r="H123" s="11">
        <f t="shared" ref="H123:H132" si="13">G123*F123</f>
        <v>180000</v>
      </c>
      <c r="I123" s="103"/>
    </row>
    <row r="124" spans="1:9" s="12" customFormat="1" ht="23.25" customHeight="1">
      <c r="A124" s="85"/>
      <c r="B124" s="88"/>
      <c r="C124" s="97"/>
      <c r="D124" s="62" t="s">
        <v>15</v>
      </c>
      <c r="E124" s="48" t="s">
        <v>12</v>
      </c>
      <c r="F124" s="61">
        <v>17000</v>
      </c>
      <c r="G124" s="10">
        <v>2</v>
      </c>
      <c r="H124" s="11">
        <f t="shared" si="13"/>
        <v>34000</v>
      </c>
      <c r="I124" s="103"/>
    </row>
    <row r="125" spans="1:9" s="12" customFormat="1" ht="23.25" customHeight="1">
      <c r="A125" s="85"/>
      <c r="B125" s="88"/>
      <c r="C125" s="97"/>
      <c r="D125" s="43" t="s">
        <v>28</v>
      </c>
      <c r="E125" s="40" t="s">
        <v>20</v>
      </c>
      <c r="F125" s="41">
        <v>20000</v>
      </c>
      <c r="G125" s="10">
        <v>2</v>
      </c>
      <c r="H125" s="11">
        <f t="shared" si="13"/>
        <v>40000</v>
      </c>
      <c r="I125" s="103"/>
    </row>
    <row r="126" spans="1:9" s="12" customFormat="1" ht="23.25" customHeight="1">
      <c r="A126" s="85"/>
      <c r="B126" s="88"/>
      <c r="C126" s="97"/>
      <c r="D126" s="43" t="s">
        <v>29</v>
      </c>
      <c r="E126" s="40" t="s">
        <v>12</v>
      </c>
      <c r="F126" s="41">
        <v>5000</v>
      </c>
      <c r="G126" s="10">
        <v>0.5</v>
      </c>
      <c r="H126" s="11">
        <f t="shared" si="13"/>
        <v>2500</v>
      </c>
      <c r="I126" s="103"/>
    </row>
    <row r="127" spans="1:9" s="12" customFormat="1" ht="23.25" customHeight="1">
      <c r="A127" s="85"/>
      <c r="B127" s="88"/>
      <c r="C127" s="97"/>
      <c r="D127" s="43" t="s">
        <v>30</v>
      </c>
      <c r="E127" s="40" t="s">
        <v>22</v>
      </c>
      <c r="F127" s="41">
        <v>45000</v>
      </c>
      <c r="G127" s="10">
        <v>2</v>
      </c>
      <c r="H127" s="11">
        <f t="shared" si="13"/>
        <v>90000</v>
      </c>
      <c r="I127" s="103"/>
    </row>
    <row r="128" spans="1:9" s="12" customFormat="1" ht="23.25" customHeight="1">
      <c r="A128" s="85"/>
      <c r="B128" s="88"/>
      <c r="C128" s="97"/>
      <c r="D128" s="43" t="s">
        <v>31</v>
      </c>
      <c r="E128" s="40" t="s">
        <v>12</v>
      </c>
      <c r="F128" s="41">
        <v>60000</v>
      </c>
      <c r="G128" s="10">
        <v>0.4</v>
      </c>
      <c r="H128" s="11">
        <f t="shared" si="13"/>
        <v>24000</v>
      </c>
      <c r="I128" s="103"/>
    </row>
    <row r="129" spans="1:9" s="12" customFormat="1" ht="23.25" customHeight="1">
      <c r="A129" s="85"/>
      <c r="B129" s="88"/>
      <c r="C129" s="97"/>
      <c r="D129" s="43" t="s">
        <v>34</v>
      </c>
      <c r="E129" s="40" t="s">
        <v>20</v>
      </c>
      <c r="F129" s="41">
        <v>34000</v>
      </c>
      <c r="G129" s="10">
        <v>0.5</v>
      </c>
      <c r="H129" s="11">
        <f t="shared" si="13"/>
        <v>17000</v>
      </c>
      <c r="I129" s="103"/>
    </row>
    <row r="130" spans="1:9" s="12" customFormat="1" ht="23.25" customHeight="1">
      <c r="A130" s="85"/>
      <c r="B130" s="88"/>
      <c r="C130" s="97"/>
      <c r="D130" s="43" t="s">
        <v>32</v>
      </c>
      <c r="E130" s="40" t="s">
        <v>12</v>
      </c>
      <c r="F130" s="41">
        <v>55000</v>
      </c>
      <c r="G130" s="10">
        <v>0.3</v>
      </c>
      <c r="H130" s="11">
        <f t="shared" si="13"/>
        <v>16500</v>
      </c>
      <c r="I130" s="103"/>
    </row>
    <row r="131" spans="1:9" s="12" customFormat="1" ht="23.25" customHeight="1">
      <c r="A131" s="85"/>
      <c r="B131" s="88"/>
      <c r="C131" s="97"/>
      <c r="D131" s="43" t="s">
        <v>35</v>
      </c>
      <c r="E131" s="40" t="s">
        <v>12</v>
      </c>
      <c r="F131" s="41">
        <v>50000</v>
      </c>
      <c r="G131" s="10">
        <v>0.4</v>
      </c>
      <c r="H131" s="11">
        <f t="shared" si="13"/>
        <v>20000</v>
      </c>
      <c r="I131" s="103"/>
    </row>
    <row r="132" spans="1:9" s="12" customFormat="1" ht="23.25" customHeight="1">
      <c r="A132" s="85"/>
      <c r="B132" s="88"/>
      <c r="C132" s="97"/>
      <c r="D132" s="43" t="s">
        <v>33</v>
      </c>
      <c r="E132" s="40" t="s">
        <v>12</v>
      </c>
      <c r="F132" s="41">
        <v>37600</v>
      </c>
      <c r="G132" s="10">
        <v>12</v>
      </c>
      <c r="H132" s="11">
        <f t="shared" si="13"/>
        <v>451200</v>
      </c>
      <c r="I132" s="103"/>
    </row>
    <row r="133" spans="1:9" s="12" customFormat="1" ht="23.25" customHeight="1">
      <c r="A133" s="85"/>
      <c r="B133" s="88"/>
      <c r="C133" s="98"/>
      <c r="D133" s="43"/>
      <c r="E133" s="40"/>
      <c r="F133" s="41"/>
      <c r="G133" s="42"/>
      <c r="H133" s="71">
        <f>SUM(H120:H132)</f>
        <v>4065200</v>
      </c>
      <c r="I133" s="103"/>
    </row>
    <row r="134" spans="1:9" s="12" customFormat="1" ht="23.25" customHeight="1">
      <c r="A134" s="85"/>
      <c r="B134" s="88"/>
      <c r="C134" s="99" t="s">
        <v>50</v>
      </c>
      <c r="D134" s="43" t="s">
        <v>38</v>
      </c>
      <c r="E134" s="40" t="s">
        <v>12</v>
      </c>
      <c r="F134" s="41">
        <v>135000</v>
      </c>
      <c r="G134" s="10">
        <v>20</v>
      </c>
      <c r="H134" s="11">
        <f>G134*F134</f>
        <v>2700000</v>
      </c>
      <c r="I134" s="103"/>
    </row>
    <row r="135" spans="1:9" s="14" customFormat="1" ht="23.25" customHeight="1">
      <c r="A135" s="85"/>
      <c r="B135" s="88"/>
      <c r="C135" s="100"/>
      <c r="D135" s="46" t="s">
        <v>47</v>
      </c>
      <c r="E135" s="40" t="s">
        <v>18</v>
      </c>
      <c r="F135" s="41">
        <v>4500</v>
      </c>
      <c r="G135" s="10">
        <v>200</v>
      </c>
      <c r="H135" s="11">
        <f t="shared" ref="H135:H144" si="14">G135*F135</f>
        <v>900000</v>
      </c>
      <c r="I135" s="103"/>
    </row>
    <row r="136" spans="1:9" s="14" customFormat="1" ht="23.25" customHeight="1">
      <c r="A136" s="85"/>
      <c r="B136" s="88"/>
      <c r="C136" s="100"/>
      <c r="D136" s="46" t="s">
        <v>43</v>
      </c>
      <c r="E136" s="40" t="s">
        <v>12</v>
      </c>
      <c r="F136" s="45">
        <v>15000</v>
      </c>
      <c r="G136" s="10">
        <v>16</v>
      </c>
      <c r="H136" s="11">
        <f t="shared" si="14"/>
        <v>240000</v>
      </c>
      <c r="I136" s="103"/>
    </row>
    <row r="137" spans="1:9" s="14" customFormat="1" ht="23.25" customHeight="1">
      <c r="A137" s="85"/>
      <c r="B137" s="88"/>
      <c r="C137" s="100"/>
      <c r="D137" s="43" t="s">
        <v>28</v>
      </c>
      <c r="E137" s="40" t="s">
        <v>20</v>
      </c>
      <c r="F137" s="41">
        <v>20000</v>
      </c>
      <c r="G137" s="10">
        <v>2</v>
      </c>
      <c r="H137" s="11">
        <f t="shared" si="14"/>
        <v>40000</v>
      </c>
      <c r="I137" s="103"/>
    </row>
    <row r="138" spans="1:9" s="14" customFormat="1" ht="23.25" customHeight="1">
      <c r="A138" s="85"/>
      <c r="B138" s="88"/>
      <c r="C138" s="100"/>
      <c r="D138" s="43" t="s">
        <v>29</v>
      </c>
      <c r="E138" s="40" t="s">
        <v>12</v>
      </c>
      <c r="F138" s="41">
        <v>5000</v>
      </c>
      <c r="G138" s="10">
        <v>0.5</v>
      </c>
      <c r="H138" s="11">
        <f t="shared" si="14"/>
        <v>2500</v>
      </c>
      <c r="I138" s="103"/>
    </row>
    <row r="139" spans="1:9" s="14" customFormat="1" ht="23.25" customHeight="1">
      <c r="A139" s="85"/>
      <c r="B139" s="88"/>
      <c r="C139" s="100"/>
      <c r="D139" s="43" t="s">
        <v>30</v>
      </c>
      <c r="E139" s="40" t="s">
        <v>22</v>
      </c>
      <c r="F139" s="41">
        <v>45000</v>
      </c>
      <c r="G139" s="10">
        <v>2</v>
      </c>
      <c r="H139" s="11">
        <f t="shared" si="14"/>
        <v>90000</v>
      </c>
      <c r="I139" s="103"/>
    </row>
    <row r="140" spans="1:9" s="14" customFormat="1" ht="23.25" customHeight="1">
      <c r="A140" s="85"/>
      <c r="B140" s="88"/>
      <c r="C140" s="100"/>
      <c r="D140" s="43" t="s">
        <v>31</v>
      </c>
      <c r="E140" s="40" t="s">
        <v>12</v>
      </c>
      <c r="F140" s="41">
        <v>60000</v>
      </c>
      <c r="G140" s="10">
        <v>0.4</v>
      </c>
      <c r="H140" s="11">
        <f t="shared" si="14"/>
        <v>24000</v>
      </c>
      <c r="I140" s="103"/>
    </row>
    <row r="141" spans="1:9" s="14" customFormat="1" ht="23.25" customHeight="1">
      <c r="A141" s="85"/>
      <c r="B141" s="88"/>
      <c r="C141" s="100"/>
      <c r="D141" s="43" t="s">
        <v>34</v>
      </c>
      <c r="E141" s="40" t="s">
        <v>20</v>
      </c>
      <c r="F141" s="41">
        <v>34000</v>
      </c>
      <c r="G141" s="10">
        <v>0.5</v>
      </c>
      <c r="H141" s="11">
        <f t="shared" si="14"/>
        <v>17000</v>
      </c>
      <c r="I141" s="103"/>
    </row>
    <row r="142" spans="1:9" s="14" customFormat="1" ht="23.25" customHeight="1">
      <c r="A142" s="85"/>
      <c r="B142" s="88"/>
      <c r="C142" s="100"/>
      <c r="D142" s="43" t="s">
        <v>32</v>
      </c>
      <c r="E142" s="40" t="s">
        <v>12</v>
      </c>
      <c r="F142" s="41">
        <v>55000</v>
      </c>
      <c r="G142" s="10">
        <v>0.3</v>
      </c>
      <c r="H142" s="11">
        <f t="shared" si="14"/>
        <v>16500</v>
      </c>
      <c r="I142" s="103"/>
    </row>
    <row r="143" spans="1:9" s="14" customFormat="1" ht="23.25" customHeight="1">
      <c r="A143" s="85"/>
      <c r="B143" s="88"/>
      <c r="C143" s="100"/>
      <c r="D143" s="43" t="s">
        <v>35</v>
      </c>
      <c r="E143" s="40" t="s">
        <v>12</v>
      </c>
      <c r="F143" s="41">
        <v>50000</v>
      </c>
      <c r="G143" s="10">
        <v>0.3</v>
      </c>
      <c r="H143" s="11">
        <f t="shared" si="14"/>
        <v>15000</v>
      </c>
      <c r="I143" s="103"/>
    </row>
    <row r="144" spans="1:9" s="14" customFormat="1" ht="23.25" customHeight="1">
      <c r="A144" s="85"/>
      <c r="B144" s="88"/>
      <c r="C144" s="100"/>
      <c r="D144" s="43" t="s">
        <v>40</v>
      </c>
      <c r="E144" s="40" t="s">
        <v>12</v>
      </c>
      <c r="F144" s="41">
        <v>30000</v>
      </c>
      <c r="G144" s="10">
        <v>0.2</v>
      </c>
      <c r="H144" s="11">
        <f t="shared" si="14"/>
        <v>6000</v>
      </c>
      <c r="I144" s="103"/>
    </row>
    <row r="145" spans="1:13" s="14" customFormat="1" ht="23.25" customHeight="1">
      <c r="A145" s="86"/>
      <c r="B145" s="89"/>
      <c r="C145" s="101"/>
      <c r="D145" s="43"/>
      <c r="E145" s="40"/>
      <c r="F145" s="41"/>
      <c r="G145" s="42"/>
      <c r="H145" s="71">
        <f>SUM(H134:H144)</f>
        <v>4051000</v>
      </c>
      <c r="I145" s="104"/>
    </row>
    <row r="146" spans="1:13" s="14" customFormat="1" ht="18.75" customHeight="1">
      <c r="A146" s="50"/>
      <c r="B146" s="90" t="s">
        <v>23</v>
      </c>
      <c r="C146" s="90"/>
      <c r="D146" s="91" t="s">
        <v>24</v>
      </c>
      <c r="E146" s="91"/>
      <c r="F146" s="91"/>
      <c r="G146" s="91"/>
      <c r="H146" s="91"/>
      <c r="I146" s="91"/>
    </row>
    <row r="147" spans="1:13" s="14" customFormat="1" ht="18.75" customHeight="1">
      <c r="A147" s="50"/>
      <c r="B147" s="90"/>
      <c r="C147" s="90"/>
      <c r="I147" s="63"/>
    </row>
    <row r="148" spans="1:13" s="14" customFormat="1" ht="18.75" customHeight="1">
      <c r="A148" s="50"/>
      <c r="B148" s="1"/>
      <c r="C148" s="1"/>
      <c r="D148" s="3"/>
      <c r="E148" s="4"/>
      <c r="F148" s="5"/>
      <c r="G148" s="92"/>
      <c r="H148" s="92"/>
      <c r="I148" s="92"/>
      <c r="L148" s="73">
        <f>H145+H133+H119+H105+H91+H77+H62+H49+H35+H21</f>
        <v>40122000</v>
      </c>
      <c r="M148" s="63"/>
    </row>
    <row r="149" spans="1:13" ht="18.75">
      <c r="A149" s="50"/>
      <c r="B149" s="1"/>
      <c r="C149" s="1"/>
      <c r="D149" s="3"/>
      <c r="E149" s="4"/>
      <c r="F149" s="5"/>
      <c r="G149" s="92"/>
      <c r="H149" s="92"/>
      <c r="I149" s="92"/>
      <c r="L149" s="66">
        <v>4</v>
      </c>
    </row>
    <row r="150" spans="1:13" ht="18.75">
      <c r="A150" s="50"/>
      <c r="B150" s="1"/>
      <c r="C150" s="1"/>
      <c r="D150" s="3"/>
      <c r="E150" s="4"/>
      <c r="F150" s="5"/>
      <c r="G150" s="36"/>
      <c r="H150" s="64"/>
      <c r="I150" s="36"/>
      <c r="L150" s="72">
        <f>L148*L149</f>
        <v>160488000</v>
      </c>
      <c r="M150" s="66"/>
    </row>
    <row r="151" spans="1:13" ht="18.75">
      <c r="A151" s="50"/>
      <c r="B151" s="1"/>
      <c r="C151" s="1"/>
      <c r="D151" s="3"/>
      <c r="E151" s="4"/>
      <c r="F151" s="5"/>
      <c r="G151" s="36"/>
      <c r="H151" s="65"/>
      <c r="I151" s="92"/>
      <c r="J151" s="92"/>
      <c r="K151" s="92"/>
      <c r="L151" s="66"/>
    </row>
    <row r="152" spans="1:13" ht="18.75">
      <c r="A152" s="50"/>
      <c r="B152" s="1"/>
      <c r="C152" s="1"/>
      <c r="D152" s="3"/>
      <c r="E152" s="4"/>
      <c r="F152" s="5"/>
      <c r="G152" s="36"/>
      <c r="H152" s="64"/>
      <c r="I152" s="63"/>
    </row>
    <row r="153" spans="1:13" ht="18.75">
      <c r="A153" s="50"/>
      <c r="B153" s="90"/>
      <c r="C153" s="90"/>
      <c r="D153" s="91" t="s">
        <v>46</v>
      </c>
      <c r="E153" s="91"/>
      <c r="F153" s="91"/>
      <c r="G153" s="91"/>
      <c r="H153" s="91"/>
      <c r="I153" s="91"/>
      <c r="L153" s="66"/>
    </row>
    <row r="154" spans="1:13" ht="18.75">
      <c r="A154" s="50"/>
      <c r="B154" s="51"/>
      <c r="C154" s="52"/>
      <c r="D154" s="3"/>
      <c r="E154" s="4"/>
      <c r="F154" s="5"/>
      <c r="G154" s="36"/>
      <c r="H154" s="36"/>
      <c r="I154" s="59"/>
    </row>
    <row r="155" spans="1:13" ht="18.75">
      <c r="A155" s="50"/>
      <c r="B155" s="51"/>
      <c r="C155" s="52"/>
      <c r="D155" s="53"/>
      <c r="E155" s="54"/>
      <c r="F155" s="55"/>
      <c r="G155" s="56"/>
      <c r="H155" s="57"/>
      <c r="I155" s="59"/>
    </row>
    <row r="156" spans="1:13" s="12" customFormat="1" ht="18.75" customHeight="1">
      <c r="A156" s="50"/>
      <c r="B156" s="51"/>
      <c r="C156" s="52"/>
      <c r="D156" s="53"/>
      <c r="E156" s="54"/>
      <c r="F156" s="55"/>
      <c r="G156" s="56"/>
      <c r="H156" s="57"/>
      <c r="I156" s="58"/>
    </row>
    <row r="157" spans="1:13" s="12" customFormat="1" ht="30" customHeight="1"/>
    <row r="158" spans="1:13" ht="16.5">
      <c r="A158" s="12"/>
      <c r="B158" s="20"/>
      <c r="C158" s="12"/>
      <c r="D158" s="21"/>
      <c r="E158" s="22"/>
      <c r="F158" s="23"/>
      <c r="G158" s="38"/>
      <c r="H158" s="49"/>
      <c r="I158" s="35"/>
    </row>
    <row r="159" spans="1:13" ht="18.75">
      <c r="A159" s="2"/>
      <c r="B159" s="15"/>
      <c r="F159" s="15"/>
    </row>
    <row r="160" spans="1:13" ht="18.75">
      <c r="A160" s="1"/>
      <c r="B160" s="15"/>
      <c r="F160" s="15"/>
    </row>
    <row r="161" spans="1:9" ht="18.75">
      <c r="A161" s="1"/>
      <c r="B161" s="15"/>
      <c r="F161" s="15"/>
    </row>
    <row r="162" spans="1:9" ht="18.75">
      <c r="A162" s="1"/>
      <c r="B162" s="15"/>
      <c r="F162" s="15"/>
    </row>
    <row r="163" spans="1:9" ht="18.75">
      <c r="A163" s="1"/>
      <c r="B163" s="15"/>
      <c r="F163" s="15"/>
    </row>
    <row r="164" spans="1:9" ht="18.75">
      <c r="A164" s="1"/>
      <c r="B164" s="15"/>
      <c r="F164" s="15"/>
    </row>
    <row r="165" spans="1:9" ht="18.75">
      <c r="A165" s="1"/>
      <c r="B165" s="15"/>
      <c r="F165" s="15"/>
    </row>
    <row r="166" spans="1:9" ht="16.5">
      <c r="A166" s="12"/>
      <c r="B166" s="20"/>
      <c r="C166" s="12"/>
      <c r="D166" s="21"/>
      <c r="E166" s="22"/>
      <c r="F166" s="23"/>
      <c r="G166" s="38"/>
      <c r="H166" s="38"/>
      <c r="I166" s="38"/>
    </row>
  </sheetData>
  <mergeCells count="38">
    <mergeCell ref="A1:C1"/>
    <mergeCell ref="A2:C2"/>
    <mergeCell ref="A4:I4"/>
    <mergeCell ref="A5:I5"/>
    <mergeCell ref="A6:I6"/>
    <mergeCell ref="A63:A91"/>
    <mergeCell ref="B63:B91"/>
    <mergeCell ref="C63:C77"/>
    <mergeCell ref="I63:I91"/>
    <mergeCell ref="C78:C91"/>
    <mergeCell ref="C22:C35"/>
    <mergeCell ref="B8:B35"/>
    <mergeCell ref="A8:A35"/>
    <mergeCell ref="I8:I35"/>
    <mergeCell ref="C36:C49"/>
    <mergeCell ref="B36:B62"/>
    <mergeCell ref="A37:A62"/>
    <mergeCell ref="C50:C62"/>
    <mergeCell ref="C8:C21"/>
    <mergeCell ref="I36:I62"/>
    <mergeCell ref="G149:I149"/>
    <mergeCell ref="B153:C153"/>
    <mergeCell ref="D153:I153"/>
    <mergeCell ref="C92:C105"/>
    <mergeCell ref="B120:B145"/>
    <mergeCell ref="I151:K151"/>
    <mergeCell ref="A92:A119"/>
    <mergeCell ref="B92:B119"/>
    <mergeCell ref="B147:C147"/>
    <mergeCell ref="D146:I146"/>
    <mergeCell ref="G148:I148"/>
    <mergeCell ref="I92:I119"/>
    <mergeCell ref="C106:C119"/>
    <mergeCell ref="C120:C133"/>
    <mergeCell ref="C134:C145"/>
    <mergeCell ref="I120:I145"/>
    <mergeCell ref="A120:A145"/>
    <mergeCell ref="B146:C146"/>
  </mergeCells>
  <pageMargins left="0.27" right="0.23622047244094499" top="0.2" bottom="0.36" header="0.17" footer="0.31496062992126"/>
  <pageSetup paperSize="9" scale="63" fitToHeight="0" orientation="portrait" r:id="rId1"/>
  <rowBreaks count="1" manualBreakCount="1">
    <brk id="156" max="16383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AB68-7814-4658-B029-0E72F27E4C25}">
  <dimension ref="A1:Q166"/>
  <sheetViews>
    <sheetView topLeftCell="A136" workbookViewId="0">
      <selection activeCell="C120" sqref="C120:C133"/>
    </sheetView>
  </sheetViews>
  <sheetFormatPr defaultColWidth="8.85546875" defaultRowHeight="15.75"/>
  <cols>
    <col min="1" max="1" width="7.85546875" style="15" customWidth="1"/>
    <col min="2" max="2" width="19" style="16" customWidth="1"/>
    <col min="3" max="3" width="29.140625" style="15" customWidth="1"/>
    <col min="4" max="4" width="25.85546875" style="15" customWidth="1"/>
    <col min="5" max="5" width="12.7109375" style="15" customWidth="1"/>
    <col min="6" max="6" width="14.28515625" style="17" customWidth="1"/>
    <col min="7" max="7" width="14.85546875" style="15" customWidth="1"/>
    <col min="8" max="8" width="16.28515625" style="15" customWidth="1"/>
    <col min="9" max="9" width="16.7109375" style="15" customWidth="1"/>
    <col min="10" max="11" width="8.85546875" style="15"/>
    <col min="12" max="12" width="17.140625" style="15" bestFit="1" customWidth="1"/>
    <col min="13" max="13" width="14.5703125" style="15" bestFit="1" customWidth="1"/>
    <col min="14" max="16384" width="8.85546875" style="15"/>
  </cols>
  <sheetData>
    <row r="1" spans="1:17" s="12" customFormat="1" ht="16.5">
      <c r="A1" s="106" t="s">
        <v>0</v>
      </c>
      <c r="B1" s="107"/>
      <c r="C1" s="106"/>
      <c r="F1" s="18"/>
      <c r="I1" s="80"/>
    </row>
    <row r="2" spans="1:17" s="12" customFormat="1" ht="16.5">
      <c r="A2" s="108" t="s">
        <v>1</v>
      </c>
      <c r="B2" s="109"/>
      <c r="C2" s="108"/>
      <c r="D2" s="14"/>
      <c r="E2" s="14"/>
      <c r="F2" s="19"/>
      <c r="G2" s="14"/>
      <c r="H2" s="14"/>
      <c r="I2" s="80"/>
    </row>
    <row r="3" spans="1:17" s="12" customFormat="1" ht="16.5">
      <c r="B3" s="20"/>
      <c r="D3" s="21"/>
      <c r="E3" s="22"/>
      <c r="F3" s="23"/>
      <c r="G3" s="80"/>
      <c r="H3" s="80"/>
      <c r="I3" s="80"/>
    </row>
    <row r="4" spans="1:17" s="12" customFormat="1" ht="20.25">
      <c r="A4" s="110" t="s">
        <v>27</v>
      </c>
      <c r="B4" s="111"/>
      <c r="C4" s="110"/>
      <c r="D4" s="110"/>
      <c r="E4" s="110"/>
      <c r="F4" s="110"/>
      <c r="G4" s="110"/>
      <c r="H4" s="110"/>
      <c r="I4" s="110"/>
    </row>
    <row r="5" spans="1:17" s="12" customFormat="1" ht="16.5">
      <c r="A5" s="112" t="s">
        <v>74</v>
      </c>
      <c r="B5" s="113"/>
      <c r="C5" s="112"/>
      <c r="D5" s="112"/>
      <c r="E5" s="112"/>
      <c r="F5" s="112"/>
      <c r="G5" s="112"/>
      <c r="H5" s="112"/>
      <c r="I5" s="112"/>
    </row>
    <row r="6" spans="1:17" s="12" customFormat="1" ht="16.5">
      <c r="A6" s="114"/>
      <c r="B6" s="115"/>
      <c r="C6" s="114"/>
      <c r="D6" s="114"/>
      <c r="E6" s="114"/>
      <c r="F6" s="114"/>
      <c r="G6" s="114"/>
      <c r="H6" s="116"/>
      <c r="I6" s="116"/>
    </row>
    <row r="7" spans="1:17" s="13" customFormat="1" ht="57.75" customHeight="1">
      <c r="A7" s="37" t="s">
        <v>2</v>
      </c>
      <c r="B7" s="24" t="s">
        <v>3</v>
      </c>
      <c r="C7" s="6" t="s">
        <v>4</v>
      </c>
      <c r="D7" s="7" t="s">
        <v>5</v>
      </c>
      <c r="E7" s="37" t="s">
        <v>6</v>
      </c>
      <c r="F7" s="8" t="s">
        <v>7</v>
      </c>
      <c r="G7" s="9" t="s">
        <v>8</v>
      </c>
      <c r="H7" s="9" t="s">
        <v>9</v>
      </c>
      <c r="I7" s="6" t="s">
        <v>10</v>
      </c>
      <c r="J7" s="25"/>
      <c r="K7" s="25"/>
      <c r="L7" s="25"/>
      <c r="M7" s="25"/>
    </row>
    <row r="8" spans="1:17" s="12" customFormat="1" ht="23.25" customHeight="1">
      <c r="A8" s="84">
        <v>2</v>
      </c>
      <c r="B8" s="87" t="s">
        <v>75</v>
      </c>
      <c r="C8" s="99" t="s">
        <v>48</v>
      </c>
      <c r="D8" s="39" t="s">
        <v>11</v>
      </c>
      <c r="E8" s="40" t="s">
        <v>12</v>
      </c>
      <c r="F8" s="41">
        <v>150000</v>
      </c>
      <c r="G8" s="10">
        <v>11</v>
      </c>
      <c r="H8" s="11">
        <f>G8*F8</f>
        <v>1650000</v>
      </c>
      <c r="I8" s="102"/>
      <c r="J8" s="26"/>
      <c r="K8" s="26" t="s">
        <v>57</v>
      </c>
      <c r="L8" s="27">
        <f t="shared" ref="L8:L18" si="0">P8*Q8</f>
        <v>12300000</v>
      </c>
      <c r="M8" s="28">
        <f>G8+G25+G50+G66+G78</f>
        <v>48</v>
      </c>
      <c r="O8" s="12">
        <f>G92+G109+G120</f>
        <v>34</v>
      </c>
      <c r="P8" s="75">
        <f t="shared" ref="P8:P16" si="1">O8+M8</f>
        <v>82</v>
      </c>
      <c r="Q8" s="12">
        <v>150000</v>
      </c>
    </row>
    <row r="9" spans="1:17" s="12" customFormat="1" ht="23.25" customHeight="1">
      <c r="A9" s="85"/>
      <c r="B9" s="88"/>
      <c r="C9" s="100"/>
      <c r="D9" s="39" t="s">
        <v>13</v>
      </c>
      <c r="E9" s="40" t="s">
        <v>12</v>
      </c>
      <c r="F9" s="41">
        <v>25000</v>
      </c>
      <c r="G9" s="10">
        <v>14</v>
      </c>
      <c r="H9" s="11">
        <f t="shared" ref="H9:H20" si="2">G9*F9</f>
        <v>350000</v>
      </c>
      <c r="I9" s="103"/>
      <c r="J9" s="26"/>
      <c r="K9" s="26" t="s">
        <v>25</v>
      </c>
      <c r="L9" s="74">
        <f t="shared" si="0"/>
        <v>2125000</v>
      </c>
      <c r="M9" s="29">
        <f>G9+G37+G64</f>
        <v>42</v>
      </c>
      <c r="O9" s="12">
        <f>G94+G107+G121</f>
        <v>43</v>
      </c>
      <c r="P9" s="75">
        <f t="shared" si="1"/>
        <v>85</v>
      </c>
      <c r="Q9" s="12">
        <v>25000</v>
      </c>
    </row>
    <row r="10" spans="1:17" s="12" customFormat="1" ht="23.25" customHeight="1">
      <c r="A10" s="85"/>
      <c r="B10" s="88"/>
      <c r="C10" s="100"/>
      <c r="D10" s="39" t="s">
        <v>36</v>
      </c>
      <c r="E10" s="40" t="s">
        <v>12</v>
      </c>
      <c r="F10" s="41">
        <v>170000</v>
      </c>
      <c r="G10" s="10">
        <v>7</v>
      </c>
      <c r="H10" s="11">
        <f t="shared" si="2"/>
        <v>1190000</v>
      </c>
      <c r="I10" s="103"/>
      <c r="J10" s="26"/>
      <c r="K10" s="26" t="s">
        <v>55</v>
      </c>
      <c r="L10" s="74">
        <f t="shared" si="0"/>
        <v>2380000</v>
      </c>
      <c r="M10" s="29">
        <f>G10</f>
        <v>7</v>
      </c>
      <c r="O10" s="12">
        <f>G122</f>
        <v>7</v>
      </c>
      <c r="P10" s="68">
        <f t="shared" si="1"/>
        <v>14</v>
      </c>
      <c r="Q10" s="12">
        <v>170000</v>
      </c>
    </row>
    <row r="11" spans="1:17" s="12" customFormat="1" ht="23.25" customHeight="1">
      <c r="A11" s="85"/>
      <c r="B11" s="88"/>
      <c r="C11" s="100"/>
      <c r="D11" s="39" t="s">
        <v>14</v>
      </c>
      <c r="E11" s="40" t="s">
        <v>12</v>
      </c>
      <c r="F11" s="41">
        <v>15000</v>
      </c>
      <c r="G11" s="10">
        <v>13</v>
      </c>
      <c r="H11" s="11">
        <f t="shared" si="2"/>
        <v>195000</v>
      </c>
      <c r="I11" s="103"/>
      <c r="J11" s="26"/>
      <c r="K11" s="26" t="s">
        <v>56</v>
      </c>
      <c r="L11" s="74">
        <f t="shared" si="0"/>
        <v>4200000</v>
      </c>
      <c r="M11" s="30">
        <f>G22+G63</f>
        <v>27</v>
      </c>
      <c r="O11" s="12">
        <f>G106</f>
        <v>15</v>
      </c>
      <c r="P11" s="68">
        <f t="shared" si="1"/>
        <v>42</v>
      </c>
      <c r="Q11" s="12">
        <v>100000</v>
      </c>
    </row>
    <row r="12" spans="1:17" s="12" customFormat="1" ht="23.25" customHeight="1">
      <c r="A12" s="85"/>
      <c r="B12" s="88"/>
      <c r="C12" s="100"/>
      <c r="D12" s="43" t="s">
        <v>15</v>
      </c>
      <c r="E12" s="40" t="s">
        <v>12</v>
      </c>
      <c r="F12" s="41">
        <v>17000</v>
      </c>
      <c r="G12" s="10">
        <v>2</v>
      </c>
      <c r="H12" s="11">
        <f t="shared" si="2"/>
        <v>34000</v>
      </c>
      <c r="I12" s="103"/>
      <c r="J12" s="26"/>
      <c r="K12" s="26" t="s">
        <v>58</v>
      </c>
      <c r="L12" s="27">
        <f t="shared" si="0"/>
        <v>102000</v>
      </c>
      <c r="M12" s="28">
        <f>G12+G39+G68</f>
        <v>4</v>
      </c>
      <c r="O12" s="12">
        <f>G111+G124</f>
        <v>2</v>
      </c>
      <c r="P12" s="67">
        <f t="shared" si="1"/>
        <v>6</v>
      </c>
      <c r="Q12" s="12">
        <v>17000</v>
      </c>
    </row>
    <row r="13" spans="1:17" s="12" customFormat="1" ht="23.25" customHeight="1">
      <c r="A13" s="85"/>
      <c r="B13" s="88"/>
      <c r="C13" s="100"/>
      <c r="D13" s="43" t="s">
        <v>28</v>
      </c>
      <c r="E13" s="40" t="s">
        <v>20</v>
      </c>
      <c r="F13" s="41">
        <v>20000</v>
      </c>
      <c r="G13" s="10">
        <v>2</v>
      </c>
      <c r="H13" s="11">
        <f t="shared" si="2"/>
        <v>40000</v>
      </c>
      <c r="I13" s="103"/>
      <c r="J13" s="26"/>
      <c r="K13" s="26" t="s">
        <v>59</v>
      </c>
      <c r="L13" s="76">
        <f t="shared" si="0"/>
        <v>18000.000000000004</v>
      </c>
      <c r="M13" s="34">
        <f>G47</f>
        <v>0.4</v>
      </c>
      <c r="O13" s="12">
        <f>G144</f>
        <v>0.2</v>
      </c>
      <c r="P13" s="69">
        <f t="shared" si="1"/>
        <v>0.60000000000000009</v>
      </c>
      <c r="Q13" s="12">
        <v>30000</v>
      </c>
    </row>
    <row r="14" spans="1:17" s="12" customFormat="1" ht="23.25" customHeight="1">
      <c r="A14" s="85"/>
      <c r="B14" s="88"/>
      <c r="C14" s="100"/>
      <c r="D14" s="43" t="s">
        <v>29</v>
      </c>
      <c r="E14" s="40" t="s">
        <v>12</v>
      </c>
      <c r="F14" s="41">
        <v>5000</v>
      </c>
      <c r="G14" s="10">
        <v>0.5</v>
      </c>
      <c r="H14" s="11">
        <f t="shared" si="2"/>
        <v>2500</v>
      </c>
      <c r="I14" s="103"/>
      <c r="J14" s="26"/>
      <c r="K14" s="26" t="s">
        <v>21</v>
      </c>
      <c r="L14" s="27">
        <f t="shared" si="0"/>
        <v>165000</v>
      </c>
      <c r="M14" s="34">
        <f>G18+G33+G45+G60+G74+G87</f>
        <v>1.8</v>
      </c>
      <c r="O14" s="12">
        <f>G101+G117+G130+G142</f>
        <v>1.2</v>
      </c>
      <c r="P14" s="69">
        <f t="shared" si="1"/>
        <v>3</v>
      </c>
      <c r="Q14" s="12">
        <v>55000</v>
      </c>
    </row>
    <row r="15" spans="1:17" s="12" customFormat="1" ht="23.25" customHeight="1">
      <c r="A15" s="85"/>
      <c r="B15" s="88"/>
      <c r="C15" s="100"/>
      <c r="D15" s="43" t="s">
        <v>30</v>
      </c>
      <c r="E15" s="40" t="s">
        <v>22</v>
      </c>
      <c r="F15" s="41">
        <v>45000</v>
      </c>
      <c r="G15" s="10">
        <v>2</v>
      </c>
      <c r="H15" s="11">
        <f t="shared" si="2"/>
        <v>90000</v>
      </c>
      <c r="I15" s="103"/>
      <c r="J15" s="26"/>
      <c r="K15" s="26" t="s">
        <v>60</v>
      </c>
      <c r="L15" s="27">
        <f t="shared" si="0"/>
        <v>4225500</v>
      </c>
      <c r="M15" s="28">
        <f>G23+G51+G79</f>
        <v>535</v>
      </c>
      <c r="O15" s="12">
        <f>G93+G135</f>
        <v>404</v>
      </c>
      <c r="P15" s="67">
        <f t="shared" si="1"/>
        <v>939</v>
      </c>
      <c r="Q15" s="12">
        <v>4500</v>
      </c>
    </row>
    <row r="16" spans="1:17" s="12" customFormat="1" ht="23.25" customHeight="1">
      <c r="A16" s="85"/>
      <c r="B16" s="88"/>
      <c r="C16" s="100"/>
      <c r="D16" s="43" t="s">
        <v>31</v>
      </c>
      <c r="E16" s="40" t="s">
        <v>12</v>
      </c>
      <c r="F16" s="41">
        <v>60000</v>
      </c>
      <c r="G16" s="10">
        <v>0.4</v>
      </c>
      <c r="H16" s="11">
        <f t="shared" si="2"/>
        <v>24000</v>
      </c>
      <c r="I16" s="103"/>
      <c r="J16" s="26"/>
      <c r="K16" s="26" t="s">
        <v>26</v>
      </c>
      <c r="L16" s="76">
        <f t="shared" si="0"/>
        <v>170000</v>
      </c>
      <c r="M16" s="28">
        <f>G17+G32+G44+G59+G73+G86</f>
        <v>3</v>
      </c>
      <c r="O16" s="12">
        <f>G100+G116+G129+G141</f>
        <v>2</v>
      </c>
      <c r="P16" s="67">
        <f t="shared" si="1"/>
        <v>5</v>
      </c>
      <c r="Q16" s="12">
        <v>34000</v>
      </c>
    </row>
    <row r="17" spans="1:17" s="12" customFormat="1" ht="23.25" customHeight="1">
      <c r="A17" s="85"/>
      <c r="B17" s="88"/>
      <c r="C17" s="100"/>
      <c r="D17" s="43" t="s">
        <v>34</v>
      </c>
      <c r="E17" s="40" t="s">
        <v>20</v>
      </c>
      <c r="F17" s="41">
        <v>34000</v>
      </c>
      <c r="G17" s="10">
        <v>0.5</v>
      </c>
      <c r="H17" s="11">
        <f t="shared" si="2"/>
        <v>17000</v>
      </c>
      <c r="I17" s="103"/>
      <c r="J17" s="26"/>
      <c r="K17" s="26" t="s">
        <v>54</v>
      </c>
      <c r="L17" s="27">
        <f t="shared" si="0"/>
        <v>2465000</v>
      </c>
      <c r="M17" s="28">
        <f>'tuần 1.02'!G52+'tuần 1.02'!G81</f>
        <v>14.5</v>
      </c>
      <c r="P17" s="67">
        <f>M17</f>
        <v>14.5</v>
      </c>
      <c r="Q17" s="12">
        <v>170000</v>
      </c>
    </row>
    <row r="18" spans="1:17" s="12" customFormat="1" ht="23.25" customHeight="1">
      <c r="A18" s="85"/>
      <c r="B18" s="88"/>
      <c r="C18" s="100"/>
      <c r="D18" s="43" t="s">
        <v>32</v>
      </c>
      <c r="E18" s="40" t="s">
        <v>12</v>
      </c>
      <c r="F18" s="41">
        <v>55000</v>
      </c>
      <c r="G18" s="10">
        <v>0.3</v>
      </c>
      <c r="H18" s="11">
        <f t="shared" si="2"/>
        <v>16500</v>
      </c>
      <c r="I18" s="103"/>
      <c r="J18" s="26"/>
      <c r="K18" s="26" t="s">
        <v>61</v>
      </c>
      <c r="L18" s="26">
        <f t="shared" si="0"/>
        <v>5400000</v>
      </c>
      <c r="M18" s="70">
        <f>G36</f>
        <v>20</v>
      </c>
      <c r="N18" s="30"/>
      <c r="O18" s="12">
        <f>G134</f>
        <v>20</v>
      </c>
      <c r="P18" s="12">
        <f>O18+M18</f>
        <v>40</v>
      </c>
      <c r="Q18" s="12">
        <v>135000</v>
      </c>
    </row>
    <row r="19" spans="1:17" s="12" customFormat="1" ht="23.25" customHeight="1">
      <c r="A19" s="85"/>
      <c r="B19" s="88"/>
      <c r="C19" s="100"/>
      <c r="D19" s="43" t="s">
        <v>35</v>
      </c>
      <c r="E19" s="40" t="s">
        <v>12</v>
      </c>
      <c r="F19" s="41">
        <v>50000</v>
      </c>
      <c r="G19" s="10">
        <v>0.2</v>
      </c>
      <c r="H19" s="11">
        <f t="shared" si="2"/>
        <v>10000</v>
      </c>
      <c r="I19" s="103"/>
      <c r="J19" s="26"/>
      <c r="K19" s="26"/>
      <c r="L19" s="27">
        <f>SUM(L8:L18)</f>
        <v>33550500</v>
      </c>
      <c r="M19" s="28"/>
    </row>
    <row r="20" spans="1:17" s="12" customFormat="1" ht="23.25" customHeight="1">
      <c r="A20" s="85"/>
      <c r="B20" s="88"/>
      <c r="C20" s="100"/>
      <c r="D20" s="43" t="s">
        <v>33</v>
      </c>
      <c r="E20" s="40" t="s">
        <v>12</v>
      </c>
      <c r="F20" s="41">
        <v>37600</v>
      </c>
      <c r="G20" s="10">
        <v>12</v>
      </c>
      <c r="H20" s="11">
        <f t="shared" si="2"/>
        <v>451200</v>
      </c>
      <c r="I20" s="103"/>
      <c r="J20" s="26"/>
      <c r="K20" s="26"/>
      <c r="L20" s="27"/>
      <c r="M20" s="28"/>
    </row>
    <row r="21" spans="1:17" s="12" customFormat="1" ht="23.25" customHeight="1">
      <c r="A21" s="85"/>
      <c r="B21" s="88"/>
      <c r="C21" s="101"/>
      <c r="D21" s="43"/>
      <c r="E21" s="40"/>
      <c r="F21" s="41"/>
      <c r="G21" s="42"/>
      <c r="H21" s="71">
        <f>SUM(H8:H20)</f>
        <v>4070200</v>
      </c>
      <c r="I21" s="103"/>
      <c r="J21" s="26"/>
      <c r="K21" s="26"/>
      <c r="L21" s="27"/>
      <c r="M21" s="28"/>
    </row>
    <row r="22" spans="1:17" s="12" customFormat="1" ht="23.25" customHeight="1">
      <c r="A22" s="85"/>
      <c r="B22" s="88"/>
      <c r="C22" s="94" t="s">
        <v>63</v>
      </c>
      <c r="D22" s="60" t="s">
        <v>16</v>
      </c>
      <c r="E22" s="48" t="s">
        <v>12</v>
      </c>
      <c r="F22" s="61">
        <v>100000</v>
      </c>
      <c r="G22" s="10">
        <v>13</v>
      </c>
      <c r="H22" s="11">
        <f>G22*F22</f>
        <v>1300000</v>
      </c>
      <c r="I22" s="103"/>
      <c r="J22" s="26"/>
      <c r="K22" s="26"/>
      <c r="L22" s="27"/>
      <c r="M22" s="29"/>
    </row>
    <row r="23" spans="1:17" s="12" customFormat="1" ht="23.25" customHeight="1">
      <c r="A23" s="85"/>
      <c r="B23" s="88"/>
      <c r="C23" s="95"/>
      <c r="D23" s="60" t="s">
        <v>17</v>
      </c>
      <c r="E23" s="48" t="s">
        <v>18</v>
      </c>
      <c r="F23" s="61">
        <v>4500</v>
      </c>
      <c r="G23" s="10">
        <v>200</v>
      </c>
      <c r="H23" s="11">
        <f t="shared" ref="H23:H34" si="3">G23*F23</f>
        <v>900000</v>
      </c>
      <c r="I23" s="103"/>
      <c r="J23" s="26"/>
      <c r="K23" s="26"/>
      <c r="L23" s="27"/>
      <c r="M23" s="29"/>
    </row>
    <row r="24" spans="1:17" s="12" customFormat="1" ht="23.25" customHeight="1">
      <c r="A24" s="85"/>
      <c r="B24" s="88"/>
      <c r="C24" s="95"/>
      <c r="D24" s="60" t="s">
        <v>19</v>
      </c>
      <c r="E24" s="48" t="s">
        <v>12</v>
      </c>
      <c r="F24" s="61">
        <v>15000</v>
      </c>
      <c r="G24" s="10">
        <v>14</v>
      </c>
      <c r="H24" s="11">
        <f t="shared" si="3"/>
        <v>210000</v>
      </c>
      <c r="I24" s="103"/>
      <c r="J24" s="26"/>
      <c r="K24" s="26"/>
      <c r="L24" s="27"/>
      <c r="M24" s="28"/>
    </row>
    <row r="25" spans="1:17" s="12" customFormat="1" ht="23.25" customHeight="1">
      <c r="A25" s="85"/>
      <c r="B25" s="88"/>
      <c r="C25" s="95"/>
      <c r="D25" s="60" t="s">
        <v>11</v>
      </c>
      <c r="E25" s="48" t="s">
        <v>12</v>
      </c>
      <c r="F25" s="61">
        <v>150000</v>
      </c>
      <c r="G25" s="10">
        <v>7</v>
      </c>
      <c r="H25" s="11">
        <f t="shared" si="3"/>
        <v>1050000</v>
      </c>
      <c r="I25" s="103"/>
      <c r="J25" s="26"/>
      <c r="K25" s="26"/>
      <c r="L25" s="27"/>
      <c r="M25" s="28"/>
    </row>
    <row r="26" spans="1:17" s="12" customFormat="1" ht="23.25" customHeight="1">
      <c r="A26" s="85"/>
      <c r="B26" s="88"/>
      <c r="C26" s="95"/>
      <c r="D26" s="60" t="s">
        <v>62</v>
      </c>
      <c r="E26" s="48" t="s">
        <v>12</v>
      </c>
      <c r="F26" s="61">
        <v>22000</v>
      </c>
      <c r="G26" s="10">
        <v>10</v>
      </c>
      <c r="H26" s="11">
        <f t="shared" si="3"/>
        <v>220000</v>
      </c>
      <c r="I26" s="103"/>
      <c r="J26" s="26"/>
      <c r="K26" s="26"/>
      <c r="L26" s="27"/>
      <c r="M26" s="28"/>
    </row>
    <row r="27" spans="1:17" s="12" customFormat="1" ht="23.25" customHeight="1">
      <c r="A27" s="85"/>
      <c r="B27" s="88"/>
      <c r="C27" s="95"/>
      <c r="D27" s="62" t="s">
        <v>15</v>
      </c>
      <c r="E27" s="48" t="s">
        <v>12</v>
      </c>
      <c r="F27" s="61">
        <v>17000</v>
      </c>
      <c r="G27" s="10"/>
      <c r="H27" s="11">
        <f t="shared" si="3"/>
        <v>0</v>
      </c>
      <c r="I27" s="103"/>
      <c r="J27" s="26"/>
      <c r="K27" s="26"/>
      <c r="L27" s="27"/>
      <c r="M27" s="28"/>
    </row>
    <row r="28" spans="1:17" s="12" customFormat="1" ht="23.25" customHeight="1">
      <c r="A28" s="85"/>
      <c r="B28" s="88"/>
      <c r="C28" s="95"/>
      <c r="D28" s="62" t="s">
        <v>28</v>
      </c>
      <c r="E28" s="48" t="s">
        <v>20</v>
      </c>
      <c r="F28" s="61">
        <v>20000</v>
      </c>
      <c r="G28" s="10">
        <v>2</v>
      </c>
      <c r="H28" s="11">
        <f t="shared" si="3"/>
        <v>40000</v>
      </c>
      <c r="I28" s="103"/>
      <c r="J28" s="26"/>
      <c r="K28" s="26"/>
      <c r="L28" s="27"/>
      <c r="M28" s="28"/>
    </row>
    <row r="29" spans="1:17" s="12" customFormat="1" ht="23.25" customHeight="1">
      <c r="A29" s="85"/>
      <c r="B29" s="88"/>
      <c r="C29" s="95"/>
      <c r="D29" s="62" t="s">
        <v>29</v>
      </c>
      <c r="E29" s="48" t="s">
        <v>12</v>
      </c>
      <c r="F29" s="61">
        <v>5000</v>
      </c>
      <c r="G29" s="10">
        <v>0.5</v>
      </c>
      <c r="H29" s="11">
        <f t="shared" si="3"/>
        <v>2500</v>
      </c>
      <c r="I29" s="103"/>
      <c r="J29" s="26"/>
      <c r="K29" s="26"/>
      <c r="L29" s="27"/>
      <c r="M29" s="28"/>
    </row>
    <row r="30" spans="1:17" s="12" customFormat="1" ht="23.25" customHeight="1">
      <c r="A30" s="85"/>
      <c r="B30" s="88"/>
      <c r="C30" s="95"/>
      <c r="D30" s="62" t="s">
        <v>30</v>
      </c>
      <c r="E30" s="48" t="s">
        <v>22</v>
      </c>
      <c r="F30" s="61">
        <v>45000</v>
      </c>
      <c r="G30" s="10">
        <v>2</v>
      </c>
      <c r="H30" s="11">
        <f t="shared" si="3"/>
        <v>90000</v>
      </c>
      <c r="I30" s="103"/>
      <c r="J30" s="26"/>
      <c r="K30" s="26"/>
      <c r="L30" s="27"/>
      <c r="M30" s="28"/>
    </row>
    <row r="31" spans="1:17" s="12" customFormat="1" ht="23.25" customHeight="1">
      <c r="A31" s="85"/>
      <c r="B31" s="88"/>
      <c r="C31" s="95"/>
      <c r="D31" s="62" t="s">
        <v>31</v>
      </c>
      <c r="E31" s="48" t="s">
        <v>12</v>
      </c>
      <c r="F31" s="61">
        <v>60000</v>
      </c>
      <c r="G31" s="10">
        <v>0.4</v>
      </c>
      <c r="H31" s="11">
        <f t="shared" si="3"/>
        <v>24000</v>
      </c>
      <c r="I31" s="103"/>
      <c r="J31" s="26"/>
      <c r="K31" s="26"/>
      <c r="L31" s="27"/>
      <c r="M31" s="28"/>
    </row>
    <row r="32" spans="1:17" s="12" customFormat="1" ht="23.25" customHeight="1">
      <c r="A32" s="85"/>
      <c r="B32" s="88"/>
      <c r="C32" s="95"/>
      <c r="D32" s="62" t="s">
        <v>34</v>
      </c>
      <c r="E32" s="48" t="s">
        <v>20</v>
      </c>
      <c r="F32" s="61">
        <v>34000</v>
      </c>
      <c r="G32" s="10">
        <v>0.5</v>
      </c>
      <c r="H32" s="11">
        <f t="shared" si="3"/>
        <v>17000</v>
      </c>
      <c r="I32" s="103"/>
      <c r="J32" s="26"/>
      <c r="K32" s="26"/>
      <c r="L32" s="27"/>
      <c r="M32" s="28"/>
    </row>
    <row r="33" spans="1:13" s="12" customFormat="1" ht="23.25" customHeight="1">
      <c r="A33" s="85"/>
      <c r="B33" s="88"/>
      <c r="C33" s="95"/>
      <c r="D33" s="62" t="s">
        <v>32</v>
      </c>
      <c r="E33" s="48" t="s">
        <v>12</v>
      </c>
      <c r="F33" s="61">
        <v>55000</v>
      </c>
      <c r="G33" s="10">
        <v>0.3</v>
      </c>
      <c r="H33" s="11">
        <f t="shared" si="3"/>
        <v>16500</v>
      </c>
      <c r="I33" s="103"/>
      <c r="J33" s="26"/>
      <c r="K33" s="26"/>
      <c r="L33" s="27"/>
      <c r="M33" s="28"/>
    </row>
    <row r="34" spans="1:13" s="12" customFormat="1" ht="23.25" customHeight="1">
      <c r="A34" s="85"/>
      <c r="B34" s="88"/>
      <c r="C34" s="95"/>
      <c r="D34" s="62" t="s">
        <v>35</v>
      </c>
      <c r="E34" s="48" t="s">
        <v>12</v>
      </c>
      <c r="F34" s="61">
        <v>50000</v>
      </c>
      <c r="G34" s="10">
        <v>0.2</v>
      </c>
      <c r="H34" s="11">
        <f t="shared" si="3"/>
        <v>10000</v>
      </c>
      <c r="I34" s="103"/>
      <c r="J34" s="26"/>
      <c r="K34" s="26"/>
      <c r="L34" s="27"/>
      <c r="M34" s="31"/>
    </row>
    <row r="35" spans="1:13" s="12" customFormat="1" ht="44.25" customHeight="1">
      <c r="A35" s="86"/>
      <c r="B35" s="89"/>
      <c r="C35" s="105"/>
      <c r="D35" s="43"/>
      <c r="E35" s="40"/>
      <c r="F35" s="41"/>
      <c r="G35" s="42"/>
      <c r="H35" s="71">
        <f>SUM(H22:H34)</f>
        <v>3880000</v>
      </c>
      <c r="I35" s="104"/>
      <c r="J35" s="26"/>
      <c r="K35" s="26"/>
      <c r="L35" s="27"/>
      <c r="M35" s="31"/>
    </row>
    <row r="36" spans="1:13" s="12" customFormat="1" ht="23.25" customHeight="1">
      <c r="A36" s="81"/>
      <c r="B36" s="87" t="s">
        <v>76</v>
      </c>
      <c r="C36" s="94" t="s">
        <v>64</v>
      </c>
      <c r="D36" s="43" t="s">
        <v>38</v>
      </c>
      <c r="E36" s="48" t="s">
        <v>12</v>
      </c>
      <c r="F36" s="61">
        <v>135000</v>
      </c>
      <c r="G36" s="10">
        <v>20</v>
      </c>
      <c r="H36" s="11">
        <f>G36*F36</f>
        <v>2700000</v>
      </c>
      <c r="I36" s="102"/>
      <c r="J36" s="26"/>
      <c r="K36" s="26"/>
      <c r="L36" s="27"/>
      <c r="M36" s="31"/>
    </row>
    <row r="37" spans="1:13" s="12" customFormat="1" ht="23.25" customHeight="1">
      <c r="A37" s="85">
        <v>3</v>
      </c>
      <c r="B37" s="88"/>
      <c r="C37" s="95"/>
      <c r="D37" s="46" t="s">
        <v>13</v>
      </c>
      <c r="E37" s="48" t="str">
        <f>E9</f>
        <v>Kg</v>
      </c>
      <c r="F37" s="61">
        <v>25000</v>
      </c>
      <c r="G37" s="10">
        <v>14</v>
      </c>
      <c r="H37" s="11">
        <f t="shared" ref="H37:H48" si="4">G37*F37</f>
        <v>350000</v>
      </c>
      <c r="I37" s="103"/>
    </row>
    <row r="38" spans="1:13" s="12" customFormat="1" ht="23.25" customHeight="1">
      <c r="A38" s="85"/>
      <c r="B38" s="88"/>
      <c r="C38" s="95"/>
      <c r="D38" s="39" t="s">
        <v>37</v>
      </c>
      <c r="E38" s="48" t="s">
        <v>12</v>
      </c>
      <c r="F38" s="61">
        <v>15000</v>
      </c>
      <c r="G38" s="10">
        <v>15</v>
      </c>
      <c r="H38" s="11">
        <f t="shared" si="4"/>
        <v>225000</v>
      </c>
      <c r="I38" s="103"/>
    </row>
    <row r="39" spans="1:13" s="14" customFormat="1" ht="23.25" customHeight="1">
      <c r="A39" s="85"/>
      <c r="B39" s="88"/>
      <c r="C39" s="95"/>
      <c r="D39" s="46" t="s">
        <v>15</v>
      </c>
      <c r="E39" s="48" t="str">
        <f>E12</f>
        <v>Kg</v>
      </c>
      <c r="F39" s="61">
        <v>17000</v>
      </c>
      <c r="G39" s="10"/>
      <c r="H39" s="11">
        <f t="shared" si="4"/>
        <v>0</v>
      </c>
      <c r="I39" s="103"/>
      <c r="J39" s="26"/>
      <c r="K39" s="26"/>
      <c r="L39" s="27"/>
      <c r="M39" s="32"/>
    </row>
    <row r="40" spans="1:13" s="14" customFormat="1" ht="23.25" customHeight="1">
      <c r="A40" s="85"/>
      <c r="B40" s="88"/>
      <c r="C40" s="95"/>
      <c r="D40" s="43" t="s">
        <v>28</v>
      </c>
      <c r="E40" s="48" t="s">
        <v>20</v>
      </c>
      <c r="F40" s="61">
        <v>20000</v>
      </c>
      <c r="G40" s="10">
        <v>2</v>
      </c>
      <c r="H40" s="11">
        <f t="shared" si="4"/>
        <v>40000</v>
      </c>
      <c r="I40" s="103"/>
      <c r="J40" s="26"/>
      <c r="K40" s="26"/>
      <c r="L40" s="27"/>
      <c r="M40" s="32"/>
    </row>
    <row r="41" spans="1:13" s="14" customFormat="1" ht="23.25" customHeight="1">
      <c r="A41" s="85"/>
      <c r="B41" s="88"/>
      <c r="C41" s="95"/>
      <c r="D41" s="43" t="s">
        <v>29</v>
      </c>
      <c r="E41" s="48" t="s">
        <v>12</v>
      </c>
      <c r="F41" s="61">
        <v>5000</v>
      </c>
      <c r="G41" s="10">
        <v>0.5</v>
      </c>
      <c r="H41" s="11">
        <f t="shared" si="4"/>
        <v>2500</v>
      </c>
      <c r="I41" s="103"/>
      <c r="J41" s="26"/>
      <c r="K41" s="26"/>
      <c r="L41" s="27"/>
      <c r="M41" s="32"/>
    </row>
    <row r="42" spans="1:13" s="14" customFormat="1" ht="23.25" customHeight="1">
      <c r="A42" s="85"/>
      <c r="B42" s="88"/>
      <c r="C42" s="95"/>
      <c r="D42" s="43" t="s">
        <v>30</v>
      </c>
      <c r="E42" s="48" t="s">
        <v>22</v>
      </c>
      <c r="F42" s="61">
        <v>45000</v>
      </c>
      <c r="G42" s="10">
        <v>2</v>
      </c>
      <c r="H42" s="11">
        <f t="shared" si="4"/>
        <v>90000</v>
      </c>
      <c r="I42" s="103"/>
      <c r="J42" s="26"/>
      <c r="K42" s="26"/>
      <c r="L42" s="27"/>
      <c r="M42" s="32"/>
    </row>
    <row r="43" spans="1:13" s="14" customFormat="1" ht="23.25" customHeight="1">
      <c r="A43" s="85"/>
      <c r="B43" s="88"/>
      <c r="C43" s="95"/>
      <c r="D43" s="43" t="s">
        <v>31</v>
      </c>
      <c r="E43" s="48" t="s">
        <v>12</v>
      </c>
      <c r="F43" s="61">
        <v>60000</v>
      </c>
      <c r="G43" s="10">
        <v>0.4</v>
      </c>
      <c r="H43" s="11">
        <f t="shared" si="4"/>
        <v>24000</v>
      </c>
      <c r="I43" s="103"/>
      <c r="J43" s="26"/>
      <c r="K43" s="26"/>
      <c r="L43" s="27"/>
      <c r="M43" s="32"/>
    </row>
    <row r="44" spans="1:13" s="14" customFormat="1" ht="23.25" customHeight="1">
      <c r="A44" s="85"/>
      <c r="B44" s="88"/>
      <c r="C44" s="95"/>
      <c r="D44" s="43" t="s">
        <v>34</v>
      </c>
      <c r="E44" s="48" t="s">
        <v>20</v>
      </c>
      <c r="F44" s="61">
        <v>34000</v>
      </c>
      <c r="G44" s="10">
        <v>0.5</v>
      </c>
      <c r="H44" s="11">
        <f t="shared" si="4"/>
        <v>17000</v>
      </c>
      <c r="I44" s="103"/>
      <c r="J44" s="26"/>
      <c r="K44" s="26"/>
      <c r="L44" s="27"/>
      <c r="M44" s="32"/>
    </row>
    <row r="45" spans="1:13" s="14" customFormat="1" ht="23.25" customHeight="1">
      <c r="A45" s="85"/>
      <c r="B45" s="88"/>
      <c r="C45" s="95"/>
      <c r="D45" s="43" t="s">
        <v>32</v>
      </c>
      <c r="E45" s="48" t="s">
        <v>12</v>
      </c>
      <c r="F45" s="61">
        <v>55000</v>
      </c>
      <c r="G45" s="10">
        <v>0.3</v>
      </c>
      <c r="H45" s="11">
        <f t="shared" si="4"/>
        <v>16500</v>
      </c>
      <c r="I45" s="103"/>
      <c r="J45" s="26"/>
      <c r="K45" s="26"/>
      <c r="L45" s="27"/>
      <c r="M45" s="32"/>
    </row>
    <row r="46" spans="1:13" s="14" customFormat="1" ht="23.25" customHeight="1">
      <c r="A46" s="85"/>
      <c r="B46" s="88"/>
      <c r="C46" s="95"/>
      <c r="D46" s="43" t="s">
        <v>35</v>
      </c>
      <c r="E46" s="48" t="s">
        <v>12</v>
      </c>
      <c r="F46" s="61">
        <v>50000</v>
      </c>
      <c r="G46" s="10"/>
      <c r="H46" s="11">
        <f t="shared" si="4"/>
        <v>0</v>
      </c>
      <c r="I46" s="103"/>
      <c r="J46" s="26"/>
      <c r="K46" s="26"/>
      <c r="L46" s="27"/>
      <c r="M46" s="32"/>
    </row>
    <row r="47" spans="1:13" s="14" customFormat="1" ht="23.25" customHeight="1">
      <c r="A47" s="85"/>
      <c r="B47" s="88"/>
      <c r="C47" s="95"/>
      <c r="D47" s="43" t="s">
        <v>40</v>
      </c>
      <c r="E47" s="48" t="s">
        <v>12</v>
      </c>
      <c r="F47" s="61">
        <v>30000</v>
      </c>
      <c r="G47" s="10">
        <v>0.4</v>
      </c>
      <c r="H47" s="11">
        <f t="shared" si="4"/>
        <v>12000</v>
      </c>
      <c r="I47" s="103"/>
      <c r="J47" s="26"/>
      <c r="K47" s="26"/>
      <c r="L47" s="27"/>
      <c r="M47" s="32"/>
    </row>
    <row r="48" spans="1:13" s="14" customFormat="1" ht="23.25" customHeight="1">
      <c r="A48" s="85"/>
      <c r="B48" s="88"/>
      <c r="C48" s="95"/>
      <c r="D48" s="43" t="s">
        <v>33</v>
      </c>
      <c r="E48" s="48" t="s">
        <v>12</v>
      </c>
      <c r="F48" s="41">
        <v>37600</v>
      </c>
      <c r="G48" s="10">
        <v>12</v>
      </c>
      <c r="H48" s="11">
        <f t="shared" si="4"/>
        <v>451200</v>
      </c>
      <c r="I48" s="103"/>
      <c r="J48" s="26"/>
      <c r="K48" s="26"/>
      <c r="L48" s="27"/>
      <c r="M48" s="32"/>
    </row>
    <row r="49" spans="1:13" s="14" customFormat="1" ht="27" customHeight="1">
      <c r="A49" s="85"/>
      <c r="B49" s="88"/>
      <c r="C49" s="105"/>
      <c r="D49" s="43"/>
      <c r="E49" s="40"/>
      <c r="F49" s="41"/>
      <c r="G49" s="42"/>
      <c r="H49" s="71">
        <f>SUM(H36:H48)</f>
        <v>3928200</v>
      </c>
      <c r="I49" s="103"/>
      <c r="J49" s="26"/>
      <c r="K49" s="26"/>
      <c r="L49" s="27"/>
      <c r="M49" s="32"/>
    </row>
    <row r="50" spans="1:13" s="14" customFormat="1" ht="23.25" customHeight="1">
      <c r="A50" s="85"/>
      <c r="B50" s="88"/>
      <c r="C50" s="96" t="s">
        <v>53</v>
      </c>
      <c r="D50" s="39" t="s">
        <v>11</v>
      </c>
      <c r="E50" s="40" t="s">
        <v>12</v>
      </c>
      <c r="F50" s="41">
        <v>150000</v>
      </c>
      <c r="G50" s="10">
        <v>11</v>
      </c>
      <c r="H50" s="11">
        <f>G50*F50</f>
        <v>1650000</v>
      </c>
      <c r="I50" s="103"/>
      <c r="J50" s="33"/>
      <c r="K50" s="26"/>
      <c r="L50" s="27"/>
      <c r="M50" s="34"/>
    </row>
    <row r="51" spans="1:13" s="12" customFormat="1" ht="23.25" customHeight="1">
      <c r="A51" s="85"/>
      <c r="B51" s="88"/>
      <c r="C51" s="97"/>
      <c r="D51" s="39" t="s">
        <v>17</v>
      </c>
      <c r="E51" s="40" t="s">
        <v>18</v>
      </c>
      <c r="F51" s="41">
        <v>4500</v>
      </c>
      <c r="G51" s="10">
        <v>165</v>
      </c>
      <c r="H51" s="11">
        <f t="shared" ref="H51:H61" si="5">G51*F51</f>
        <v>742500</v>
      </c>
      <c r="I51" s="103"/>
      <c r="J51" s="26"/>
      <c r="K51" s="26"/>
      <c r="L51" s="27"/>
      <c r="M51" s="32"/>
    </row>
    <row r="52" spans="1:13" s="12" customFormat="1" ht="23.25" customHeight="1">
      <c r="A52" s="85"/>
      <c r="B52" s="88"/>
      <c r="C52" s="97"/>
      <c r="D52" s="39" t="s">
        <v>39</v>
      </c>
      <c r="E52" s="40" t="s">
        <v>12</v>
      </c>
      <c r="F52" s="41">
        <v>170000</v>
      </c>
      <c r="G52" s="10">
        <v>7.5</v>
      </c>
      <c r="H52" s="11">
        <f t="shared" si="5"/>
        <v>1275000</v>
      </c>
      <c r="I52" s="103"/>
      <c r="J52" s="26"/>
      <c r="K52" s="26"/>
      <c r="L52" s="27"/>
      <c r="M52" s="32"/>
    </row>
    <row r="53" spans="1:13" s="12" customFormat="1" ht="23.25" customHeight="1">
      <c r="A53" s="85"/>
      <c r="B53" s="88"/>
      <c r="C53" s="97"/>
      <c r="D53" s="39" t="s">
        <v>41</v>
      </c>
      <c r="E53" s="40" t="s">
        <v>12</v>
      </c>
      <c r="F53" s="41">
        <v>15000</v>
      </c>
      <c r="G53" s="10">
        <v>12</v>
      </c>
      <c r="H53" s="11">
        <f t="shared" si="5"/>
        <v>180000</v>
      </c>
      <c r="I53" s="103"/>
      <c r="J53" s="26"/>
      <c r="K53" s="26"/>
      <c r="L53" s="27"/>
      <c r="M53" s="32"/>
    </row>
    <row r="54" spans="1:13" s="12" customFormat="1" ht="23.25" customHeight="1">
      <c r="A54" s="85"/>
      <c r="B54" s="88"/>
      <c r="C54" s="97"/>
      <c r="D54" s="43" t="s">
        <v>15</v>
      </c>
      <c r="E54" s="40" t="s">
        <v>12</v>
      </c>
      <c r="F54" s="41">
        <v>17000</v>
      </c>
      <c r="G54" s="10"/>
      <c r="H54" s="11"/>
      <c r="I54" s="103"/>
      <c r="J54" s="26"/>
      <c r="K54" s="26"/>
      <c r="L54" s="27"/>
      <c r="M54" s="32"/>
    </row>
    <row r="55" spans="1:13" s="12" customFormat="1" ht="17.25" customHeight="1">
      <c r="A55" s="85"/>
      <c r="B55" s="88"/>
      <c r="C55" s="97"/>
      <c r="D55" s="43" t="s">
        <v>28</v>
      </c>
      <c r="E55" s="40" t="s">
        <v>20</v>
      </c>
      <c r="F55" s="41">
        <v>20000</v>
      </c>
      <c r="G55" s="10">
        <v>3</v>
      </c>
      <c r="H55" s="11">
        <f t="shared" si="5"/>
        <v>60000</v>
      </c>
      <c r="I55" s="103"/>
      <c r="J55" s="26"/>
      <c r="K55" s="26"/>
      <c r="L55" s="27"/>
      <c r="M55" s="32"/>
    </row>
    <row r="56" spans="1:13" s="12" customFormat="1" ht="23.25" customHeight="1">
      <c r="A56" s="85"/>
      <c r="B56" s="88"/>
      <c r="C56" s="97"/>
      <c r="D56" s="43" t="s">
        <v>29</v>
      </c>
      <c r="E56" s="40" t="s">
        <v>12</v>
      </c>
      <c r="F56" s="41">
        <v>5000</v>
      </c>
      <c r="G56" s="10">
        <v>0.5</v>
      </c>
      <c r="H56" s="11">
        <f t="shared" si="5"/>
        <v>2500</v>
      </c>
      <c r="I56" s="103"/>
      <c r="J56" s="26"/>
      <c r="K56" s="26"/>
      <c r="L56" s="27"/>
      <c r="M56" s="32"/>
    </row>
    <row r="57" spans="1:13" s="12" customFormat="1" ht="23.25" customHeight="1">
      <c r="A57" s="85"/>
      <c r="B57" s="88"/>
      <c r="C57" s="97"/>
      <c r="D57" s="43" t="s">
        <v>30</v>
      </c>
      <c r="E57" s="40" t="s">
        <v>22</v>
      </c>
      <c r="F57" s="41">
        <v>45000</v>
      </c>
      <c r="G57" s="10">
        <v>2</v>
      </c>
      <c r="H57" s="11">
        <f t="shared" si="5"/>
        <v>90000</v>
      </c>
      <c r="I57" s="103"/>
      <c r="J57" s="26"/>
      <c r="K57" s="26"/>
      <c r="L57" s="27"/>
      <c r="M57" s="32"/>
    </row>
    <row r="58" spans="1:13" s="12" customFormat="1" ht="23.25" customHeight="1">
      <c r="A58" s="85"/>
      <c r="B58" s="88"/>
      <c r="C58" s="97"/>
      <c r="D58" s="43" t="s">
        <v>31</v>
      </c>
      <c r="E58" s="40" t="s">
        <v>12</v>
      </c>
      <c r="F58" s="41">
        <v>60000</v>
      </c>
      <c r="G58" s="10">
        <v>0.4</v>
      </c>
      <c r="H58" s="11">
        <f t="shared" si="5"/>
        <v>24000</v>
      </c>
      <c r="I58" s="103"/>
      <c r="J58" s="26"/>
      <c r="K58" s="26"/>
      <c r="L58" s="27"/>
      <c r="M58" s="32"/>
    </row>
    <row r="59" spans="1:13" s="12" customFormat="1" ht="23.25" customHeight="1">
      <c r="A59" s="85"/>
      <c r="B59" s="88"/>
      <c r="C59" s="97"/>
      <c r="D59" s="43" t="s">
        <v>34</v>
      </c>
      <c r="E59" s="40" t="s">
        <v>20</v>
      </c>
      <c r="F59" s="41">
        <v>34000</v>
      </c>
      <c r="G59" s="10">
        <v>0.5</v>
      </c>
      <c r="H59" s="11">
        <f t="shared" si="5"/>
        <v>17000</v>
      </c>
      <c r="I59" s="103"/>
      <c r="J59" s="26"/>
      <c r="K59" s="26"/>
      <c r="L59" s="27"/>
      <c r="M59" s="32"/>
    </row>
    <row r="60" spans="1:13" s="12" customFormat="1" ht="23.25" customHeight="1">
      <c r="A60" s="85"/>
      <c r="B60" s="88"/>
      <c r="C60" s="97"/>
      <c r="D60" s="43" t="s">
        <v>32</v>
      </c>
      <c r="E60" s="40" t="s">
        <v>12</v>
      </c>
      <c r="F60" s="41">
        <v>55000</v>
      </c>
      <c r="G60" s="10">
        <v>0.3</v>
      </c>
      <c r="H60" s="11">
        <f t="shared" si="5"/>
        <v>16500</v>
      </c>
      <c r="I60" s="103"/>
      <c r="J60" s="26"/>
      <c r="K60" s="26"/>
      <c r="L60" s="27"/>
      <c r="M60" s="32"/>
    </row>
    <row r="61" spans="1:13" s="12" customFormat="1" ht="23.25" customHeight="1">
      <c r="A61" s="85"/>
      <c r="B61" s="88"/>
      <c r="C61" s="97"/>
      <c r="D61" s="43" t="s">
        <v>35</v>
      </c>
      <c r="E61" s="40" t="s">
        <v>12</v>
      </c>
      <c r="F61" s="41">
        <v>50000</v>
      </c>
      <c r="G61" s="10">
        <v>0.2</v>
      </c>
      <c r="H61" s="11">
        <f t="shared" si="5"/>
        <v>10000</v>
      </c>
      <c r="I61" s="103"/>
      <c r="J61" s="26"/>
      <c r="K61" s="26"/>
      <c r="L61" s="27"/>
      <c r="M61" s="32"/>
    </row>
    <row r="62" spans="1:13" s="12" customFormat="1" ht="23.25" customHeight="1">
      <c r="A62" s="86"/>
      <c r="B62" s="89"/>
      <c r="C62" s="98"/>
      <c r="D62" s="46"/>
      <c r="E62" s="40"/>
      <c r="F62" s="41"/>
      <c r="G62" s="10"/>
      <c r="H62" s="71">
        <f>SUM(H50:H61)</f>
        <v>4067500</v>
      </c>
      <c r="I62" s="104"/>
      <c r="J62" s="25"/>
      <c r="K62" s="25"/>
      <c r="L62" s="25"/>
      <c r="M62" s="25"/>
    </row>
    <row r="63" spans="1:13" s="12" customFormat="1" ht="23.25" customHeight="1">
      <c r="A63" s="84">
        <v>4</v>
      </c>
      <c r="B63" s="87" t="s">
        <v>77</v>
      </c>
      <c r="C63" s="94" t="s">
        <v>52</v>
      </c>
      <c r="D63" s="60" t="s">
        <v>16</v>
      </c>
      <c r="E63" s="48" t="s">
        <v>12</v>
      </c>
      <c r="F63" s="61">
        <v>100000</v>
      </c>
      <c r="G63" s="10">
        <v>14</v>
      </c>
      <c r="H63" s="11">
        <f>G63*F63</f>
        <v>1400000</v>
      </c>
      <c r="I63" s="93"/>
      <c r="J63" s="25"/>
      <c r="K63" s="25"/>
      <c r="L63" s="25"/>
      <c r="M63" s="25"/>
    </row>
    <row r="64" spans="1:13" s="12" customFormat="1" ht="23.25" customHeight="1">
      <c r="A64" s="85"/>
      <c r="B64" s="88"/>
      <c r="C64" s="95"/>
      <c r="D64" s="60" t="s">
        <v>13</v>
      </c>
      <c r="E64" s="48" t="s">
        <v>12</v>
      </c>
      <c r="F64" s="61">
        <v>25000</v>
      </c>
      <c r="G64" s="10">
        <v>14</v>
      </c>
      <c r="H64" s="11">
        <f t="shared" ref="H64:H76" si="6">G64*F64</f>
        <v>350000</v>
      </c>
      <c r="I64" s="93"/>
    </row>
    <row r="65" spans="1:9" s="12" customFormat="1" ht="23.25" customHeight="1">
      <c r="A65" s="85"/>
      <c r="B65" s="88"/>
      <c r="C65" s="95"/>
      <c r="D65" s="60" t="s">
        <v>37</v>
      </c>
      <c r="E65" s="48" t="s">
        <v>12</v>
      </c>
      <c r="F65" s="61">
        <v>15000</v>
      </c>
      <c r="G65" s="10">
        <v>13</v>
      </c>
      <c r="H65" s="11">
        <f t="shared" si="6"/>
        <v>195000</v>
      </c>
      <c r="I65" s="93"/>
    </row>
    <row r="66" spans="1:9" s="12" customFormat="1" ht="23.25" customHeight="1">
      <c r="A66" s="85"/>
      <c r="B66" s="88"/>
      <c r="C66" s="95"/>
      <c r="D66" s="60" t="s">
        <v>11</v>
      </c>
      <c r="E66" s="48" t="s">
        <v>12</v>
      </c>
      <c r="F66" s="61">
        <v>150000</v>
      </c>
      <c r="G66" s="10">
        <v>8</v>
      </c>
      <c r="H66" s="11">
        <f t="shared" si="6"/>
        <v>1200000</v>
      </c>
      <c r="I66" s="93"/>
    </row>
    <row r="67" spans="1:9" s="12" customFormat="1" ht="23.25" customHeight="1">
      <c r="A67" s="85"/>
      <c r="B67" s="88"/>
      <c r="C67" s="95"/>
      <c r="D67" s="60" t="s">
        <v>42</v>
      </c>
      <c r="E67" s="48" t="s">
        <v>12</v>
      </c>
      <c r="F67" s="61">
        <v>17000</v>
      </c>
      <c r="G67" s="10">
        <v>9</v>
      </c>
      <c r="H67" s="11">
        <f t="shared" si="6"/>
        <v>153000</v>
      </c>
      <c r="I67" s="93"/>
    </row>
    <row r="68" spans="1:9" s="12" customFormat="1" ht="23.25" customHeight="1">
      <c r="A68" s="85"/>
      <c r="B68" s="88"/>
      <c r="C68" s="95"/>
      <c r="D68" s="62" t="s">
        <v>15</v>
      </c>
      <c r="E68" s="48" t="s">
        <v>12</v>
      </c>
      <c r="F68" s="61">
        <v>17000</v>
      </c>
      <c r="G68" s="10">
        <v>2</v>
      </c>
      <c r="H68" s="11">
        <f t="shared" si="6"/>
        <v>34000</v>
      </c>
      <c r="I68" s="93"/>
    </row>
    <row r="69" spans="1:9" s="12" customFormat="1" ht="23.25" customHeight="1">
      <c r="A69" s="85"/>
      <c r="B69" s="88"/>
      <c r="C69" s="95"/>
      <c r="D69" s="43" t="s">
        <v>28</v>
      </c>
      <c r="E69" s="40" t="s">
        <v>20</v>
      </c>
      <c r="F69" s="41">
        <v>20000</v>
      </c>
      <c r="G69" s="10">
        <v>2</v>
      </c>
      <c r="H69" s="11">
        <f t="shared" si="6"/>
        <v>40000</v>
      </c>
      <c r="I69" s="93"/>
    </row>
    <row r="70" spans="1:9" s="12" customFormat="1" ht="23.25" customHeight="1">
      <c r="A70" s="85"/>
      <c r="B70" s="88"/>
      <c r="C70" s="95"/>
      <c r="D70" s="43" t="s">
        <v>29</v>
      </c>
      <c r="E70" s="40" t="s">
        <v>12</v>
      </c>
      <c r="F70" s="41">
        <v>5000</v>
      </c>
      <c r="G70" s="10">
        <v>0.5</v>
      </c>
      <c r="H70" s="11">
        <f t="shared" si="6"/>
        <v>2500</v>
      </c>
      <c r="I70" s="93"/>
    </row>
    <row r="71" spans="1:9" s="12" customFormat="1" ht="23.25" customHeight="1">
      <c r="A71" s="85"/>
      <c r="B71" s="88"/>
      <c r="C71" s="95"/>
      <c r="D71" s="43" t="s">
        <v>30</v>
      </c>
      <c r="E71" s="40" t="s">
        <v>22</v>
      </c>
      <c r="F71" s="41">
        <v>45000</v>
      </c>
      <c r="G71" s="10">
        <v>2</v>
      </c>
      <c r="H71" s="11">
        <f t="shared" si="6"/>
        <v>90000</v>
      </c>
      <c r="I71" s="93"/>
    </row>
    <row r="72" spans="1:9" s="12" customFormat="1" ht="23.25" customHeight="1">
      <c r="A72" s="85"/>
      <c r="B72" s="88"/>
      <c r="C72" s="95"/>
      <c r="D72" s="43" t="s">
        <v>31</v>
      </c>
      <c r="E72" s="40" t="s">
        <v>12</v>
      </c>
      <c r="F72" s="41">
        <v>60000</v>
      </c>
      <c r="G72" s="10">
        <v>0.4</v>
      </c>
      <c r="H72" s="11">
        <f t="shared" si="6"/>
        <v>24000</v>
      </c>
      <c r="I72" s="93"/>
    </row>
    <row r="73" spans="1:9" s="12" customFormat="1" ht="23.25" customHeight="1">
      <c r="A73" s="85"/>
      <c r="B73" s="88"/>
      <c r="C73" s="95"/>
      <c r="D73" s="43" t="s">
        <v>34</v>
      </c>
      <c r="E73" s="40" t="s">
        <v>20</v>
      </c>
      <c r="F73" s="41">
        <v>34000</v>
      </c>
      <c r="G73" s="10">
        <v>0.5</v>
      </c>
      <c r="H73" s="11">
        <f t="shared" si="6"/>
        <v>17000</v>
      </c>
      <c r="I73" s="93"/>
    </row>
    <row r="74" spans="1:9" s="12" customFormat="1" ht="23.25" customHeight="1">
      <c r="A74" s="85"/>
      <c r="B74" s="88"/>
      <c r="C74" s="95"/>
      <c r="D74" s="43" t="s">
        <v>32</v>
      </c>
      <c r="E74" s="40" t="s">
        <v>12</v>
      </c>
      <c r="F74" s="41">
        <v>55000</v>
      </c>
      <c r="G74" s="10">
        <v>0.3</v>
      </c>
      <c r="H74" s="11">
        <f t="shared" si="6"/>
        <v>16500</v>
      </c>
      <c r="I74" s="93"/>
    </row>
    <row r="75" spans="1:9" s="12" customFormat="1" ht="23.25" customHeight="1">
      <c r="A75" s="85"/>
      <c r="B75" s="88"/>
      <c r="C75" s="95"/>
      <c r="D75" s="43" t="s">
        <v>35</v>
      </c>
      <c r="E75" s="40" t="s">
        <v>12</v>
      </c>
      <c r="F75" s="41">
        <v>50000</v>
      </c>
      <c r="G75" s="10">
        <v>0.2</v>
      </c>
      <c r="H75" s="11">
        <f t="shared" si="6"/>
        <v>10000</v>
      </c>
      <c r="I75" s="93"/>
    </row>
    <row r="76" spans="1:9" s="12" customFormat="1" ht="23.25" customHeight="1">
      <c r="A76" s="85"/>
      <c r="B76" s="88"/>
      <c r="C76" s="95"/>
      <c r="D76" s="43" t="s">
        <v>33</v>
      </c>
      <c r="E76" s="40" t="s">
        <v>12</v>
      </c>
      <c r="F76" s="41">
        <v>37600</v>
      </c>
      <c r="G76" s="10">
        <v>12</v>
      </c>
      <c r="H76" s="11">
        <f t="shared" si="6"/>
        <v>451200</v>
      </c>
      <c r="I76" s="93"/>
    </row>
    <row r="77" spans="1:9" s="12" customFormat="1" ht="23.25" customHeight="1">
      <c r="A77" s="85"/>
      <c r="B77" s="88"/>
      <c r="C77" s="105"/>
      <c r="D77" s="43"/>
      <c r="E77" s="40"/>
      <c r="F77" s="41"/>
      <c r="G77" s="10"/>
      <c r="H77" s="71">
        <f>SUM(H63:H76)</f>
        <v>3983200</v>
      </c>
      <c r="I77" s="93"/>
    </row>
    <row r="78" spans="1:9" s="12" customFormat="1" ht="23.25" customHeight="1">
      <c r="A78" s="85"/>
      <c r="B78" s="88"/>
      <c r="C78" s="96" t="s">
        <v>51</v>
      </c>
      <c r="D78" s="43" t="s">
        <v>11</v>
      </c>
      <c r="E78" s="40" t="s">
        <v>12</v>
      </c>
      <c r="F78" s="61">
        <v>150000</v>
      </c>
      <c r="G78" s="10">
        <v>11</v>
      </c>
      <c r="H78" s="11">
        <f>G78*F78</f>
        <v>1650000</v>
      </c>
      <c r="I78" s="93"/>
    </row>
    <row r="79" spans="1:9" s="12" customFormat="1" ht="23.25" customHeight="1">
      <c r="A79" s="85"/>
      <c r="B79" s="88"/>
      <c r="C79" s="97"/>
      <c r="D79" s="46" t="s">
        <v>47</v>
      </c>
      <c r="E79" s="40" t="str">
        <f>E51</f>
        <v>Quả</v>
      </c>
      <c r="F79" s="61">
        <v>4500</v>
      </c>
      <c r="G79" s="10">
        <v>170</v>
      </c>
      <c r="H79" s="11">
        <f t="shared" ref="H79:H90" si="7">G79*F79</f>
        <v>765000</v>
      </c>
      <c r="I79" s="93"/>
    </row>
    <row r="80" spans="1:9" s="12" customFormat="1" ht="23.25" customHeight="1">
      <c r="A80" s="85"/>
      <c r="B80" s="88"/>
      <c r="C80" s="97"/>
      <c r="D80" s="46" t="s">
        <v>43</v>
      </c>
      <c r="E80" s="40" t="s">
        <v>12</v>
      </c>
      <c r="F80" s="61">
        <v>15000</v>
      </c>
      <c r="G80" s="10">
        <v>15</v>
      </c>
      <c r="H80" s="11">
        <f t="shared" si="7"/>
        <v>225000</v>
      </c>
      <c r="I80" s="93"/>
    </row>
    <row r="81" spans="1:12" s="12" customFormat="1" ht="23.25" customHeight="1">
      <c r="A81" s="85"/>
      <c r="B81" s="88"/>
      <c r="C81" s="97"/>
      <c r="D81" s="46" t="s">
        <v>39</v>
      </c>
      <c r="E81" s="40" t="s">
        <v>12</v>
      </c>
      <c r="F81" s="61">
        <v>170000</v>
      </c>
      <c r="G81" s="10">
        <v>7</v>
      </c>
      <c r="H81" s="11">
        <f t="shared" si="7"/>
        <v>1190000</v>
      </c>
      <c r="I81" s="93"/>
    </row>
    <row r="82" spans="1:12" s="12" customFormat="1" ht="23.25" customHeight="1">
      <c r="A82" s="85"/>
      <c r="B82" s="88"/>
      <c r="C82" s="97"/>
      <c r="D82" s="43" t="s">
        <v>28</v>
      </c>
      <c r="E82" s="40" t="s">
        <v>20</v>
      </c>
      <c r="F82" s="61">
        <v>20000</v>
      </c>
      <c r="G82" s="10">
        <v>2</v>
      </c>
      <c r="H82" s="11">
        <f t="shared" si="7"/>
        <v>40000</v>
      </c>
      <c r="I82" s="93"/>
    </row>
    <row r="83" spans="1:12" s="12" customFormat="1" ht="23.25" customHeight="1">
      <c r="A83" s="85"/>
      <c r="B83" s="88"/>
      <c r="C83" s="97"/>
      <c r="D83" s="43" t="s">
        <v>29</v>
      </c>
      <c r="E83" s="40" t="s">
        <v>12</v>
      </c>
      <c r="F83" s="61">
        <v>5000</v>
      </c>
      <c r="G83" s="10">
        <v>0.5</v>
      </c>
      <c r="H83" s="11">
        <f t="shared" si="7"/>
        <v>2500</v>
      </c>
      <c r="I83" s="93"/>
    </row>
    <row r="84" spans="1:12" s="12" customFormat="1" ht="23.25" customHeight="1">
      <c r="A84" s="85"/>
      <c r="B84" s="88"/>
      <c r="C84" s="97"/>
      <c r="D84" s="43" t="s">
        <v>30</v>
      </c>
      <c r="E84" s="40" t="s">
        <v>22</v>
      </c>
      <c r="F84" s="61">
        <v>45000</v>
      </c>
      <c r="G84" s="10">
        <v>1</v>
      </c>
      <c r="H84" s="11">
        <f t="shared" si="7"/>
        <v>45000</v>
      </c>
      <c r="I84" s="93"/>
    </row>
    <row r="85" spans="1:12" s="12" customFormat="1" ht="23.25" customHeight="1">
      <c r="A85" s="85"/>
      <c r="B85" s="88"/>
      <c r="C85" s="97"/>
      <c r="D85" s="43" t="s">
        <v>31</v>
      </c>
      <c r="E85" s="40" t="s">
        <v>12</v>
      </c>
      <c r="F85" s="61">
        <v>60000</v>
      </c>
      <c r="G85" s="10">
        <v>0.4</v>
      </c>
      <c r="H85" s="11">
        <f t="shared" si="7"/>
        <v>24000</v>
      </c>
      <c r="I85" s="93"/>
    </row>
    <row r="86" spans="1:12" s="12" customFormat="1" ht="23.25" customHeight="1">
      <c r="A86" s="85"/>
      <c r="B86" s="88"/>
      <c r="C86" s="97"/>
      <c r="D86" s="43" t="s">
        <v>34</v>
      </c>
      <c r="E86" s="40" t="s">
        <v>20</v>
      </c>
      <c r="F86" s="61">
        <v>34000</v>
      </c>
      <c r="G86" s="10">
        <v>0.5</v>
      </c>
      <c r="H86" s="11">
        <f t="shared" si="7"/>
        <v>17000</v>
      </c>
      <c r="I86" s="93"/>
    </row>
    <row r="87" spans="1:12" s="12" customFormat="1" ht="23.25" customHeight="1">
      <c r="A87" s="85"/>
      <c r="B87" s="88"/>
      <c r="C87" s="97"/>
      <c r="D87" s="43" t="s">
        <v>32</v>
      </c>
      <c r="E87" s="40" t="s">
        <v>12</v>
      </c>
      <c r="F87" s="61">
        <v>55000</v>
      </c>
      <c r="G87" s="10">
        <v>0.3</v>
      </c>
      <c r="H87" s="11">
        <f t="shared" si="7"/>
        <v>16500</v>
      </c>
      <c r="I87" s="93"/>
    </row>
    <row r="88" spans="1:12" s="12" customFormat="1" ht="23.25" customHeight="1">
      <c r="A88" s="85"/>
      <c r="B88" s="88"/>
      <c r="C88" s="97"/>
      <c r="D88" s="43" t="s">
        <v>35</v>
      </c>
      <c r="E88" s="40" t="s">
        <v>12</v>
      </c>
      <c r="F88" s="61">
        <v>50000</v>
      </c>
      <c r="G88" s="10">
        <v>0.2</v>
      </c>
      <c r="H88" s="11">
        <f t="shared" si="7"/>
        <v>10000</v>
      </c>
      <c r="I88" s="93"/>
      <c r="L88" s="12">
        <f>G20+G48+G76+G104+G132</f>
        <v>60</v>
      </c>
    </row>
    <row r="89" spans="1:12" s="12" customFormat="1" ht="23.25" customHeight="1">
      <c r="A89" s="85"/>
      <c r="B89" s="88"/>
      <c r="C89" s="97"/>
      <c r="D89" s="43" t="s">
        <v>40</v>
      </c>
      <c r="E89" s="40" t="s">
        <v>12</v>
      </c>
      <c r="F89" s="61">
        <v>30000</v>
      </c>
      <c r="G89" s="10"/>
      <c r="H89" s="11">
        <f t="shared" si="7"/>
        <v>0</v>
      </c>
      <c r="I89" s="93"/>
    </row>
    <row r="90" spans="1:12" s="12" customFormat="1" ht="23.25" customHeight="1">
      <c r="A90" s="85"/>
      <c r="B90" s="88"/>
      <c r="C90" s="97"/>
      <c r="D90" s="43" t="s">
        <v>66</v>
      </c>
      <c r="E90" s="40" t="s">
        <v>12</v>
      </c>
      <c r="F90" s="61">
        <v>25000</v>
      </c>
      <c r="G90" s="10">
        <v>0.5</v>
      </c>
      <c r="H90" s="11">
        <f t="shared" si="7"/>
        <v>12500</v>
      </c>
      <c r="I90" s="93"/>
    </row>
    <row r="91" spans="1:12" s="12" customFormat="1" ht="23.25" customHeight="1">
      <c r="A91" s="86"/>
      <c r="B91" s="89"/>
      <c r="C91" s="98"/>
      <c r="D91" s="46"/>
      <c r="E91" s="40"/>
      <c r="F91" s="41"/>
      <c r="G91" s="10"/>
      <c r="H91" s="71">
        <f>SUM(H78:H90)</f>
        <v>3997500</v>
      </c>
      <c r="I91" s="93"/>
    </row>
    <row r="92" spans="1:12" s="12" customFormat="1" ht="23.25" customHeight="1">
      <c r="A92" s="84">
        <v>5</v>
      </c>
      <c r="B92" s="87" t="s">
        <v>78</v>
      </c>
      <c r="C92" s="96" t="s">
        <v>65</v>
      </c>
      <c r="D92" s="60" t="s">
        <v>11</v>
      </c>
      <c r="E92" s="48" t="str">
        <f>E50</f>
        <v>Kg</v>
      </c>
      <c r="F92" s="61">
        <v>150000</v>
      </c>
      <c r="G92" s="10">
        <v>12</v>
      </c>
      <c r="H92" s="11">
        <f>G92*F92</f>
        <v>1800000</v>
      </c>
      <c r="I92" s="93"/>
    </row>
    <row r="93" spans="1:12" s="12" customFormat="1" ht="23.25" customHeight="1">
      <c r="A93" s="85"/>
      <c r="B93" s="88"/>
      <c r="C93" s="97"/>
      <c r="D93" s="60" t="s">
        <v>44</v>
      </c>
      <c r="E93" s="48" t="str">
        <f>E51</f>
        <v>Quả</v>
      </c>
      <c r="F93" s="61">
        <v>4500</v>
      </c>
      <c r="G93" s="10">
        <v>204</v>
      </c>
      <c r="H93" s="11">
        <f t="shared" ref="H93:H104" si="8">G93*F93</f>
        <v>918000</v>
      </c>
      <c r="I93" s="93"/>
    </row>
    <row r="94" spans="1:12" s="12" customFormat="1" ht="23.25" customHeight="1">
      <c r="A94" s="85"/>
      <c r="B94" s="88"/>
      <c r="C94" s="97"/>
      <c r="D94" s="60" t="s">
        <v>13</v>
      </c>
      <c r="E94" s="48" t="s">
        <v>12</v>
      </c>
      <c r="F94" s="61">
        <v>25000</v>
      </c>
      <c r="G94" s="10">
        <v>14</v>
      </c>
      <c r="H94" s="11">
        <f t="shared" si="8"/>
        <v>350000</v>
      </c>
      <c r="I94" s="93"/>
    </row>
    <row r="95" spans="1:12" s="12" customFormat="1" ht="23.25" customHeight="1">
      <c r="A95" s="85"/>
      <c r="B95" s="88"/>
      <c r="C95" s="97"/>
      <c r="D95" s="60" t="s">
        <v>14</v>
      </c>
      <c r="E95" s="48" t="s">
        <v>12</v>
      </c>
      <c r="F95" s="61">
        <v>15000</v>
      </c>
      <c r="G95" s="10">
        <v>14</v>
      </c>
      <c r="H95" s="11">
        <f t="shared" si="8"/>
        <v>210000</v>
      </c>
      <c r="I95" s="93"/>
    </row>
    <row r="96" spans="1:12" s="12" customFormat="1" ht="23.25" customHeight="1">
      <c r="A96" s="85"/>
      <c r="B96" s="88"/>
      <c r="C96" s="97"/>
      <c r="D96" s="62" t="s">
        <v>28</v>
      </c>
      <c r="E96" s="48" t="s">
        <v>20</v>
      </c>
      <c r="F96" s="61">
        <v>20000</v>
      </c>
      <c r="G96" s="10">
        <v>2</v>
      </c>
      <c r="H96" s="11">
        <f t="shared" si="8"/>
        <v>40000</v>
      </c>
      <c r="I96" s="93"/>
    </row>
    <row r="97" spans="1:9" s="12" customFormat="1" ht="23.25" customHeight="1">
      <c r="A97" s="85"/>
      <c r="B97" s="88"/>
      <c r="C97" s="97"/>
      <c r="D97" s="62" t="s">
        <v>29</v>
      </c>
      <c r="E97" s="48" t="s">
        <v>12</v>
      </c>
      <c r="F97" s="61">
        <v>5000</v>
      </c>
      <c r="G97" s="10">
        <v>0.5</v>
      </c>
      <c r="H97" s="11">
        <f t="shared" si="8"/>
        <v>2500</v>
      </c>
      <c r="I97" s="93"/>
    </row>
    <row r="98" spans="1:9" s="12" customFormat="1" ht="23.25" customHeight="1">
      <c r="A98" s="85"/>
      <c r="B98" s="88"/>
      <c r="C98" s="97"/>
      <c r="D98" s="62" t="s">
        <v>30</v>
      </c>
      <c r="E98" s="48" t="s">
        <v>22</v>
      </c>
      <c r="F98" s="61">
        <v>45000</v>
      </c>
      <c r="G98" s="10"/>
      <c r="H98" s="11">
        <f t="shared" si="8"/>
        <v>0</v>
      </c>
      <c r="I98" s="93"/>
    </row>
    <row r="99" spans="1:9" s="12" customFormat="1" ht="23.25" customHeight="1">
      <c r="A99" s="85"/>
      <c r="B99" s="88"/>
      <c r="C99" s="97"/>
      <c r="D99" s="62" t="s">
        <v>31</v>
      </c>
      <c r="E99" s="48" t="s">
        <v>12</v>
      </c>
      <c r="F99" s="61">
        <v>60000</v>
      </c>
      <c r="G99" s="10">
        <v>0.4</v>
      </c>
      <c r="H99" s="11">
        <f t="shared" si="8"/>
        <v>24000</v>
      </c>
      <c r="I99" s="93"/>
    </row>
    <row r="100" spans="1:9" s="12" customFormat="1" ht="23.25" customHeight="1">
      <c r="A100" s="85"/>
      <c r="B100" s="88"/>
      <c r="C100" s="97"/>
      <c r="D100" s="62" t="s">
        <v>34</v>
      </c>
      <c r="E100" s="48" t="s">
        <v>20</v>
      </c>
      <c r="F100" s="61">
        <v>34000</v>
      </c>
      <c r="G100" s="10">
        <v>0.5</v>
      </c>
      <c r="H100" s="11">
        <f t="shared" si="8"/>
        <v>17000</v>
      </c>
      <c r="I100" s="93"/>
    </row>
    <row r="101" spans="1:9" s="12" customFormat="1" ht="23.25" customHeight="1">
      <c r="A101" s="85"/>
      <c r="B101" s="88"/>
      <c r="C101" s="97"/>
      <c r="D101" s="62" t="s">
        <v>32</v>
      </c>
      <c r="E101" s="48" t="s">
        <v>12</v>
      </c>
      <c r="F101" s="61">
        <v>55000</v>
      </c>
      <c r="G101" s="10">
        <v>0.3</v>
      </c>
      <c r="H101" s="11">
        <f t="shared" si="8"/>
        <v>16500</v>
      </c>
      <c r="I101" s="93"/>
    </row>
    <row r="102" spans="1:9" s="12" customFormat="1" ht="23.25" customHeight="1">
      <c r="A102" s="85"/>
      <c r="B102" s="88"/>
      <c r="C102" s="97"/>
      <c r="D102" s="62" t="s">
        <v>35</v>
      </c>
      <c r="E102" s="48" t="s">
        <v>12</v>
      </c>
      <c r="F102" s="61">
        <v>50000</v>
      </c>
      <c r="G102" s="10">
        <v>0.2</v>
      </c>
      <c r="H102" s="11">
        <f t="shared" si="8"/>
        <v>10000</v>
      </c>
      <c r="I102" s="93"/>
    </row>
    <row r="103" spans="1:9" s="12" customFormat="1" ht="23.25" customHeight="1">
      <c r="A103" s="85"/>
      <c r="B103" s="88"/>
      <c r="C103" s="97"/>
      <c r="D103" s="62" t="s">
        <v>40</v>
      </c>
      <c r="E103" s="48" t="s">
        <v>12</v>
      </c>
      <c r="F103" s="61">
        <v>30000</v>
      </c>
      <c r="G103" s="10"/>
      <c r="H103" s="11">
        <f t="shared" si="8"/>
        <v>0</v>
      </c>
      <c r="I103" s="93"/>
    </row>
    <row r="104" spans="1:9" s="12" customFormat="1" ht="23.25" customHeight="1">
      <c r="A104" s="85"/>
      <c r="B104" s="88"/>
      <c r="C104" s="97"/>
      <c r="D104" s="62" t="s">
        <v>33</v>
      </c>
      <c r="E104" s="48" t="s">
        <v>12</v>
      </c>
      <c r="F104" s="41">
        <v>37600</v>
      </c>
      <c r="G104" s="10">
        <v>12</v>
      </c>
      <c r="H104" s="11">
        <f t="shared" si="8"/>
        <v>451200</v>
      </c>
      <c r="I104" s="93"/>
    </row>
    <row r="105" spans="1:9" s="12" customFormat="1" ht="23.25" customHeight="1">
      <c r="A105" s="85"/>
      <c r="B105" s="88"/>
      <c r="C105" s="98"/>
      <c r="D105" s="43"/>
      <c r="E105" s="40"/>
      <c r="F105" s="41"/>
      <c r="G105" s="42"/>
      <c r="H105" s="71">
        <f>SUM(H92:H104)</f>
        <v>3839200</v>
      </c>
      <c r="I105" s="93"/>
    </row>
    <row r="106" spans="1:9" s="12" customFormat="1" ht="23.25" customHeight="1">
      <c r="A106" s="85"/>
      <c r="B106" s="88"/>
      <c r="C106" s="94" t="s">
        <v>67</v>
      </c>
      <c r="D106" s="60" t="s">
        <v>16</v>
      </c>
      <c r="E106" s="48" t="s">
        <v>12</v>
      </c>
      <c r="F106" s="61">
        <v>100000</v>
      </c>
      <c r="G106" s="10">
        <v>15</v>
      </c>
      <c r="H106" s="11">
        <f>G106*F106</f>
        <v>1500000</v>
      </c>
      <c r="I106" s="93"/>
    </row>
    <row r="107" spans="1:9" s="12" customFormat="1" ht="23.25" customHeight="1">
      <c r="A107" s="85"/>
      <c r="B107" s="88"/>
      <c r="C107" s="95"/>
      <c r="D107" s="60" t="s">
        <v>45</v>
      </c>
      <c r="E107" s="48" t="s">
        <v>12</v>
      </c>
      <c r="F107" s="61">
        <v>25000</v>
      </c>
      <c r="G107" s="10">
        <v>15</v>
      </c>
      <c r="H107" s="11">
        <f t="shared" ref="H107:H118" si="9">G107*F107</f>
        <v>375000</v>
      </c>
      <c r="I107" s="93"/>
    </row>
    <row r="108" spans="1:9" s="12" customFormat="1" ht="23.25" customHeight="1">
      <c r="A108" s="85"/>
      <c r="B108" s="88"/>
      <c r="C108" s="95"/>
      <c r="D108" s="60" t="s">
        <v>62</v>
      </c>
      <c r="E108" s="48" t="s">
        <v>12</v>
      </c>
      <c r="F108" s="61">
        <v>22000</v>
      </c>
      <c r="G108" s="10">
        <v>11</v>
      </c>
      <c r="H108" s="11">
        <f t="shared" si="9"/>
        <v>242000</v>
      </c>
      <c r="I108" s="93"/>
    </row>
    <row r="109" spans="1:9" s="12" customFormat="1" ht="23.25" customHeight="1">
      <c r="A109" s="85"/>
      <c r="B109" s="88"/>
      <c r="C109" s="95"/>
      <c r="D109" s="60" t="s">
        <v>11</v>
      </c>
      <c r="E109" s="48" t="s">
        <v>12</v>
      </c>
      <c r="F109" s="61">
        <v>150000</v>
      </c>
      <c r="G109" s="10">
        <v>11</v>
      </c>
      <c r="H109" s="11">
        <f t="shared" si="9"/>
        <v>1650000</v>
      </c>
      <c r="I109" s="93"/>
    </row>
    <row r="110" spans="1:9" s="12" customFormat="1" ht="23.25" customHeight="1">
      <c r="A110" s="85"/>
      <c r="B110" s="88"/>
      <c r="C110" s="95"/>
      <c r="D110" s="60" t="s">
        <v>43</v>
      </c>
      <c r="E110" s="48" t="s">
        <v>12</v>
      </c>
      <c r="F110" s="61">
        <v>15000</v>
      </c>
      <c r="G110" s="10">
        <v>15.2</v>
      </c>
      <c r="H110" s="11">
        <f t="shared" si="9"/>
        <v>228000</v>
      </c>
      <c r="I110" s="93"/>
    </row>
    <row r="111" spans="1:9" s="12" customFormat="1" ht="23.25" customHeight="1">
      <c r="A111" s="85"/>
      <c r="B111" s="88"/>
      <c r="C111" s="95"/>
      <c r="D111" s="62" t="s">
        <v>15</v>
      </c>
      <c r="E111" s="48" t="s">
        <v>12</v>
      </c>
      <c r="F111" s="61">
        <v>17000</v>
      </c>
      <c r="G111" s="10"/>
      <c r="H111" s="11">
        <f t="shared" si="9"/>
        <v>0</v>
      </c>
      <c r="I111" s="93"/>
    </row>
    <row r="112" spans="1:9" s="12" customFormat="1" ht="23.25" customHeight="1">
      <c r="A112" s="85"/>
      <c r="B112" s="88"/>
      <c r="C112" s="95"/>
      <c r="D112" s="43" t="s">
        <v>28</v>
      </c>
      <c r="E112" s="40" t="s">
        <v>20</v>
      </c>
      <c r="F112" s="41">
        <v>20000</v>
      </c>
      <c r="G112" s="10">
        <v>2</v>
      </c>
      <c r="H112" s="11">
        <f t="shared" si="9"/>
        <v>40000</v>
      </c>
      <c r="I112" s="93"/>
    </row>
    <row r="113" spans="1:9" s="12" customFormat="1" ht="23.25" customHeight="1">
      <c r="A113" s="85"/>
      <c r="B113" s="88"/>
      <c r="C113" s="95"/>
      <c r="D113" s="43" t="s">
        <v>29</v>
      </c>
      <c r="E113" s="40" t="s">
        <v>12</v>
      </c>
      <c r="F113" s="41">
        <v>5000</v>
      </c>
      <c r="G113" s="10">
        <v>0.5</v>
      </c>
      <c r="H113" s="11">
        <f t="shared" si="9"/>
        <v>2500</v>
      </c>
      <c r="I113" s="93"/>
    </row>
    <row r="114" spans="1:9" s="12" customFormat="1" ht="23.25" customHeight="1">
      <c r="A114" s="85"/>
      <c r="B114" s="88"/>
      <c r="C114" s="95"/>
      <c r="D114" s="43" t="s">
        <v>30</v>
      </c>
      <c r="E114" s="40" t="s">
        <v>22</v>
      </c>
      <c r="F114" s="41">
        <v>45000</v>
      </c>
      <c r="G114" s="10">
        <v>3</v>
      </c>
      <c r="H114" s="11">
        <f t="shared" si="9"/>
        <v>135000</v>
      </c>
      <c r="I114" s="93"/>
    </row>
    <row r="115" spans="1:9" s="12" customFormat="1" ht="23.25" customHeight="1">
      <c r="A115" s="85"/>
      <c r="B115" s="88"/>
      <c r="C115" s="95"/>
      <c r="D115" s="43" t="s">
        <v>31</v>
      </c>
      <c r="E115" s="40" t="s">
        <v>12</v>
      </c>
      <c r="F115" s="41">
        <v>60000</v>
      </c>
      <c r="G115" s="10">
        <v>0.4</v>
      </c>
      <c r="H115" s="11">
        <f t="shared" si="9"/>
        <v>24000</v>
      </c>
      <c r="I115" s="93"/>
    </row>
    <row r="116" spans="1:9" s="12" customFormat="1" ht="23.25" customHeight="1">
      <c r="A116" s="85"/>
      <c r="B116" s="88"/>
      <c r="C116" s="95"/>
      <c r="D116" s="43" t="s">
        <v>34</v>
      </c>
      <c r="E116" s="40" t="s">
        <v>20</v>
      </c>
      <c r="F116" s="41">
        <v>34000</v>
      </c>
      <c r="G116" s="10">
        <v>0.5</v>
      </c>
      <c r="H116" s="11">
        <f t="shared" si="9"/>
        <v>17000</v>
      </c>
      <c r="I116" s="93"/>
    </row>
    <row r="117" spans="1:9" s="12" customFormat="1" ht="23.25" customHeight="1">
      <c r="A117" s="85"/>
      <c r="B117" s="88"/>
      <c r="C117" s="95"/>
      <c r="D117" s="43" t="s">
        <v>32</v>
      </c>
      <c r="E117" s="40" t="s">
        <v>12</v>
      </c>
      <c r="F117" s="41">
        <v>55000</v>
      </c>
      <c r="G117" s="10">
        <v>0.3</v>
      </c>
      <c r="H117" s="11">
        <f t="shared" si="9"/>
        <v>16500</v>
      </c>
      <c r="I117" s="93"/>
    </row>
    <row r="118" spans="1:9" s="12" customFormat="1" ht="23.25" customHeight="1">
      <c r="A118" s="85"/>
      <c r="B118" s="88"/>
      <c r="C118" s="95"/>
      <c r="D118" s="43" t="s">
        <v>35</v>
      </c>
      <c r="E118" s="40" t="s">
        <v>12</v>
      </c>
      <c r="F118" s="41">
        <v>50000</v>
      </c>
      <c r="G118" s="10">
        <v>0.2</v>
      </c>
      <c r="H118" s="11">
        <f t="shared" si="9"/>
        <v>10000</v>
      </c>
      <c r="I118" s="93"/>
    </row>
    <row r="119" spans="1:9" s="12" customFormat="1" ht="23.25" customHeight="1">
      <c r="A119" s="86"/>
      <c r="B119" s="89"/>
      <c r="C119" s="95"/>
      <c r="D119" s="46"/>
      <c r="E119" s="44"/>
      <c r="F119" s="45"/>
      <c r="G119" s="42"/>
      <c r="H119" s="71">
        <f>SUM(H106:H118)</f>
        <v>4240000</v>
      </c>
      <c r="I119" s="93"/>
    </row>
    <row r="120" spans="1:9" s="12" customFormat="1" ht="23.25" customHeight="1">
      <c r="A120" s="84">
        <v>6</v>
      </c>
      <c r="B120" s="87" t="s">
        <v>79</v>
      </c>
      <c r="C120" s="96" t="s">
        <v>49</v>
      </c>
      <c r="D120" s="60" t="s">
        <v>11</v>
      </c>
      <c r="E120" s="48" t="s">
        <v>12</v>
      </c>
      <c r="F120" s="61">
        <v>150000</v>
      </c>
      <c r="G120" s="10">
        <v>11</v>
      </c>
      <c r="H120" s="11">
        <f t="shared" ref="H120:H122" si="10">F120*G120</f>
        <v>1650000</v>
      </c>
      <c r="I120" s="102"/>
    </row>
    <row r="121" spans="1:9" s="12" customFormat="1" ht="23.25" customHeight="1">
      <c r="A121" s="85"/>
      <c r="B121" s="88"/>
      <c r="C121" s="97"/>
      <c r="D121" s="60" t="s">
        <v>13</v>
      </c>
      <c r="E121" s="48" t="s">
        <v>12</v>
      </c>
      <c r="F121" s="61">
        <v>25000</v>
      </c>
      <c r="G121" s="10">
        <v>14</v>
      </c>
      <c r="H121" s="11">
        <f t="shared" si="10"/>
        <v>350000</v>
      </c>
      <c r="I121" s="103"/>
    </row>
    <row r="122" spans="1:9" s="12" customFormat="1" ht="23.25" customHeight="1">
      <c r="A122" s="85"/>
      <c r="B122" s="88"/>
      <c r="C122" s="97"/>
      <c r="D122" s="60" t="s">
        <v>36</v>
      </c>
      <c r="E122" s="48" t="s">
        <v>12</v>
      </c>
      <c r="F122" s="61">
        <v>170000</v>
      </c>
      <c r="G122" s="10">
        <v>7</v>
      </c>
      <c r="H122" s="11">
        <f t="shared" si="10"/>
        <v>1190000</v>
      </c>
      <c r="I122" s="103"/>
    </row>
    <row r="123" spans="1:9" s="12" customFormat="1" ht="23.25" customHeight="1">
      <c r="A123" s="85"/>
      <c r="B123" s="88"/>
      <c r="C123" s="97"/>
      <c r="D123" s="60" t="s">
        <v>41</v>
      </c>
      <c r="E123" s="48" t="s">
        <v>12</v>
      </c>
      <c r="F123" s="61">
        <v>15000</v>
      </c>
      <c r="G123" s="10">
        <v>12</v>
      </c>
      <c r="H123" s="11">
        <f t="shared" ref="H123:H132" si="11">G123*F123</f>
        <v>180000</v>
      </c>
      <c r="I123" s="103"/>
    </row>
    <row r="124" spans="1:9" s="12" customFormat="1" ht="23.25" customHeight="1">
      <c r="A124" s="85"/>
      <c r="B124" s="88"/>
      <c r="C124" s="97"/>
      <c r="D124" s="62" t="s">
        <v>15</v>
      </c>
      <c r="E124" s="48" t="s">
        <v>12</v>
      </c>
      <c r="F124" s="61">
        <v>17000</v>
      </c>
      <c r="G124" s="10">
        <v>2</v>
      </c>
      <c r="H124" s="11">
        <f t="shared" si="11"/>
        <v>34000</v>
      </c>
      <c r="I124" s="103"/>
    </row>
    <row r="125" spans="1:9" s="12" customFormat="1" ht="23.25" customHeight="1">
      <c r="A125" s="85"/>
      <c r="B125" s="88"/>
      <c r="C125" s="97"/>
      <c r="D125" s="43" t="s">
        <v>28</v>
      </c>
      <c r="E125" s="40" t="s">
        <v>20</v>
      </c>
      <c r="F125" s="41">
        <v>20000</v>
      </c>
      <c r="G125" s="10">
        <v>2</v>
      </c>
      <c r="H125" s="11">
        <f t="shared" si="11"/>
        <v>40000</v>
      </c>
      <c r="I125" s="103"/>
    </row>
    <row r="126" spans="1:9" s="12" customFormat="1" ht="23.25" customHeight="1">
      <c r="A126" s="85"/>
      <c r="B126" s="88"/>
      <c r="C126" s="97"/>
      <c r="D126" s="43" t="s">
        <v>29</v>
      </c>
      <c r="E126" s="40" t="s">
        <v>12</v>
      </c>
      <c r="F126" s="41">
        <v>5000</v>
      </c>
      <c r="G126" s="10">
        <v>0.5</v>
      </c>
      <c r="H126" s="11">
        <f t="shared" si="11"/>
        <v>2500</v>
      </c>
      <c r="I126" s="103"/>
    </row>
    <row r="127" spans="1:9" s="12" customFormat="1" ht="23.25" customHeight="1">
      <c r="A127" s="85"/>
      <c r="B127" s="88"/>
      <c r="C127" s="97"/>
      <c r="D127" s="43" t="s">
        <v>30</v>
      </c>
      <c r="E127" s="40" t="s">
        <v>22</v>
      </c>
      <c r="F127" s="41">
        <v>45000</v>
      </c>
      <c r="G127" s="10">
        <v>2</v>
      </c>
      <c r="H127" s="11">
        <f t="shared" si="11"/>
        <v>90000</v>
      </c>
      <c r="I127" s="103"/>
    </row>
    <row r="128" spans="1:9" s="12" customFormat="1" ht="23.25" customHeight="1">
      <c r="A128" s="85"/>
      <c r="B128" s="88"/>
      <c r="C128" s="97"/>
      <c r="D128" s="43" t="s">
        <v>31</v>
      </c>
      <c r="E128" s="40" t="s">
        <v>12</v>
      </c>
      <c r="F128" s="41">
        <v>60000</v>
      </c>
      <c r="G128" s="10">
        <v>0.4</v>
      </c>
      <c r="H128" s="11">
        <f t="shared" si="11"/>
        <v>24000</v>
      </c>
      <c r="I128" s="103"/>
    </row>
    <row r="129" spans="1:9" s="12" customFormat="1" ht="23.25" customHeight="1">
      <c r="A129" s="85"/>
      <c r="B129" s="88"/>
      <c r="C129" s="97"/>
      <c r="D129" s="43" t="s">
        <v>34</v>
      </c>
      <c r="E129" s="40" t="s">
        <v>20</v>
      </c>
      <c r="F129" s="41">
        <v>34000</v>
      </c>
      <c r="G129" s="10">
        <v>0.5</v>
      </c>
      <c r="H129" s="11">
        <f t="shared" si="11"/>
        <v>17000</v>
      </c>
      <c r="I129" s="103"/>
    </row>
    <row r="130" spans="1:9" s="12" customFormat="1" ht="23.25" customHeight="1">
      <c r="A130" s="85"/>
      <c r="B130" s="88"/>
      <c r="C130" s="97"/>
      <c r="D130" s="43" t="s">
        <v>32</v>
      </c>
      <c r="E130" s="40" t="s">
        <v>12</v>
      </c>
      <c r="F130" s="41">
        <v>55000</v>
      </c>
      <c r="G130" s="10">
        <v>0.3</v>
      </c>
      <c r="H130" s="11">
        <f t="shared" si="11"/>
        <v>16500</v>
      </c>
      <c r="I130" s="103"/>
    </row>
    <row r="131" spans="1:9" s="12" customFormat="1" ht="23.25" customHeight="1">
      <c r="A131" s="85"/>
      <c r="B131" s="88"/>
      <c r="C131" s="97"/>
      <c r="D131" s="43" t="s">
        <v>35</v>
      </c>
      <c r="E131" s="40" t="s">
        <v>12</v>
      </c>
      <c r="F131" s="41">
        <v>50000</v>
      </c>
      <c r="G131" s="10">
        <v>0.4</v>
      </c>
      <c r="H131" s="11">
        <f t="shared" si="11"/>
        <v>20000</v>
      </c>
      <c r="I131" s="103"/>
    </row>
    <row r="132" spans="1:9" s="12" customFormat="1" ht="23.25" customHeight="1">
      <c r="A132" s="85"/>
      <c r="B132" s="88"/>
      <c r="C132" s="97"/>
      <c r="D132" s="43" t="s">
        <v>33</v>
      </c>
      <c r="E132" s="40" t="s">
        <v>12</v>
      </c>
      <c r="F132" s="41">
        <v>37600</v>
      </c>
      <c r="G132" s="10">
        <v>12</v>
      </c>
      <c r="H132" s="11">
        <f t="shared" si="11"/>
        <v>451200</v>
      </c>
      <c r="I132" s="103"/>
    </row>
    <row r="133" spans="1:9" s="12" customFormat="1" ht="23.25" customHeight="1">
      <c r="A133" s="85"/>
      <c r="B133" s="88"/>
      <c r="C133" s="98"/>
      <c r="D133" s="43"/>
      <c r="E133" s="40"/>
      <c r="F133" s="41"/>
      <c r="G133" s="42"/>
      <c r="H133" s="71">
        <f>SUM(H120:H132)</f>
        <v>4065200</v>
      </c>
      <c r="I133" s="103"/>
    </row>
    <row r="134" spans="1:9" s="12" customFormat="1" ht="23.25" customHeight="1">
      <c r="A134" s="85"/>
      <c r="B134" s="88"/>
      <c r="C134" s="99" t="s">
        <v>50</v>
      </c>
      <c r="D134" s="43" t="s">
        <v>38</v>
      </c>
      <c r="E134" s="40" t="s">
        <v>12</v>
      </c>
      <c r="F134" s="41">
        <v>135000</v>
      </c>
      <c r="G134" s="10">
        <v>20</v>
      </c>
      <c r="H134" s="11">
        <f>G134*F134</f>
        <v>2700000</v>
      </c>
      <c r="I134" s="103"/>
    </row>
    <row r="135" spans="1:9" s="14" customFormat="1" ht="23.25" customHeight="1">
      <c r="A135" s="85"/>
      <c r="B135" s="88"/>
      <c r="C135" s="100"/>
      <c r="D135" s="46" t="s">
        <v>47</v>
      </c>
      <c r="E135" s="40" t="s">
        <v>18</v>
      </c>
      <c r="F135" s="41">
        <v>4500</v>
      </c>
      <c r="G135" s="10">
        <v>200</v>
      </c>
      <c r="H135" s="11">
        <f t="shared" ref="H135:H144" si="12">G135*F135</f>
        <v>900000</v>
      </c>
      <c r="I135" s="103"/>
    </row>
    <row r="136" spans="1:9" s="14" customFormat="1" ht="23.25" customHeight="1">
      <c r="A136" s="85"/>
      <c r="B136" s="88"/>
      <c r="C136" s="100"/>
      <c r="D136" s="46" t="s">
        <v>43</v>
      </c>
      <c r="E136" s="40" t="s">
        <v>12</v>
      </c>
      <c r="F136" s="45">
        <v>15000</v>
      </c>
      <c r="G136" s="10">
        <v>16</v>
      </c>
      <c r="H136" s="11">
        <f t="shared" si="12"/>
        <v>240000</v>
      </c>
      <c r="I136" s="103"/>
    </row>
    <row r="137" spans="1:9" s="14" customFormat="1" ht="23.25" customHeight="1">
      <c r="A137" s="85"/>
      <c r="B137" s="88"/>
      <c r="C137" s="100"/>
      <c r="D137" s="43" t="s">
        <v>28</v>
      </c>
      <c r="E137" s="40" t="s">
        <v>20</v>
      </c>
      <c r="F137" s="41">
        <v>20000</v>
      </c>
      <c r="G137" s="10">
        <v>2</v>
      </c>
      <c r="H137" s="11">
        <f t="shared" si="12"/>
        <v>40000</v>
      </c>
      <c r="I137" s="103"/>
    </row>
    <row r="138" spans="1:9" s="14" customFormat="1" ht="23.25" customHeight="1">
      <c r="A138" s="85"/>
      <c r="B138" s="88"/>
      <c r="C138" s="100"/>
      <c r="D138" s="43" t="s">
        <v>29</v>
      </c>
      <c r="E138" s="40" t="s">
        <v>12</v>
      </c>
      <c r="F138" s="41">
        <v>5000</v>
      </c>
      <c r="G138" s="10">
        <v>0.5</v>
      </c>
      <c r="H138" s="11">
        <f t="shared" si="12"/>
        <v>2500</v>
      </c>
      <c r="I138" s="103"/>
    </row>
    <row r="139" spans="1:9" s="14" customFormat="1" ht="23.25" customHeight="1">
      <c r="A139" s="85"/>
      <c r="B139" s="88"/>
      <c r="C139" s="100"/>
      <c r="D139" s="43" t="s">
        <v>30</v>
      </c>
      <c r="E139" s="40" t="s">
        <v>22</v>
      </c>
      <c r="F139" s="41">
        <v>45000</v>
      </c>
      <c r="G139" s="10">
        <v>2</v>
      </c>
      <c r="H139" s="11">
        <f t="shared" si="12"/>
        <v>90000</v>
      </c>
      <c r="I139" s="103"/>
    </row>
    <row r="140" spans="1:9" s="14" customFormat="1" ht="23.25" customHeight="1">
      <c r="A140" s="85"/>
      <c r="B140" s="88"/>
      <c r="C140" s="100"/>
      <c r="D140" s="43" t="s">
        <v>31</v>
      </c>
      <c r="E140" s="40" t="s">
        <v>12</v>
      </c>
      <c r="F140" s="41">
        <v>60000</v>
      </c>
      <c r="G140" s="10">
        <v>0.4</v>
      </c>
      <c r="H140" s="11">
        <f t="shared" si="12"/>
        <v>24000</v>
      </c>
      <c r="I140" s="103"/>
    </row>
    <row r="141" spans="1:9" s="14" customFormat="1" ht="23.25" customHeight="1">
      <c r="A141" s="85"/>
      <c r="B141" s="88"/>
      <c r="C141" s="100"/>
      <c r="D141" s="43" t="s">
        <v>34</v>
      </c>
      <c r="E141" s="40" t="s">
        <v>20</v>
      </c>
      <c r="F141" s="41">
        <v>34000</v>
      </c>
      <c r="G141" s="10">
        <v>0.5</v>
      </c>
      <c r="H141" s="11">
        <f t="shared" si="12"/>
        <v>17000</v>
      </c>
      <c r="I141" s="103"/>
    </row>
    <row r="142" spans="1:9" s="14" customFormat="1" ht="23.25" customHeight="1">
      <c r="A142" s="85"/>
      <c r="B142" s="88"/>
      <c r="C142" s="100"/>
      <c r="D142" s="43" t="s">
        <v>32</v>
      </c>
      <c r="E142" s="40" t="s">
        <v>12</v>
      </c>
      <c r="F142" s="41">
        <v>55000</v>
      </c>
      <c r="G142" s="10">
        <v>0.3</v>
      </c>
      <c r="H142" s="11">
        <f t="shared" si="12"/>
        <v>16500</v>
      </c>
      <c r="I142" s="103"/>
    </row>
    <row r="143" spans="1:9" s="14" customFormat="1" ht="23.25" customHeight="1">
      <c r="A143" s="85"/>
      <c r="B143" s="88"/>
      <c r="C143" s="100"/>
      <c r="D143" s="43" t="s">
        <v>35</v>
      </c>
      <c r="E143" s="40" t="s">
        <v>12</v>
      </c>
      <c r="F143" s="41">
        <v>50000</v>
      </c>
      <c r="G143" s="10">
        <v>0.3</v>
      </c>
      <c r="H143" s="11">
        <f t="shared" si="12"/>
        <v>15000</v>
      </c>
      <c r="I143" s="103"/>
    </row>
    <row r="144" spans="1:9" s="14" customFormat="1" ht="23.25" customHeight="1">
      <c r="A144" s="85"/>
      <c r="B144" s="88"/>
      <c r="C144" s="100"/>
      <c r="D144" s="43" t="s">
        <v>40</v>
      </c>
      <c r="E144" s="40" t="s">
        <v>12</v>
      </c>
      <c r="F144" s="41">
        <v>30000</v>
      </c>
      <c r="G144" s="10">
        <v>0.2</v>
      </c>
      <c r="H144" s="11">
        <f t="shared" si="12"/>
        <v>6000</v>
      </c>
      <c r="I144" s="103"/>
    </row>
    <row r="145" spans="1:13" s="14" customFormat="1" ht="23.25" customHeight="1">
      <c r="A145" s="86"/>
      <c r="B145" s="89"/>
      <c r="C145" s="101"/>
      <c r="D145" s="43"/>
      <c r="E145" s="40"/>
      <c r="F145" s="41"/>
      <c r="G145" s="42"/>
      <c r="H145" s="71">
        <f>SUM(H134:H144)</f>
        <v>4051000</v>
      </c>
      <c r="I145" s="104"/>
    </row>
    <row r="146" spans="1:13" s="14" customFormat="1" ht="18.75" customHeight="1">
      <c r="A146" s="50"/>
      <c r="B146" s="90" t="s">
        <v>23</v>
      </c>
      <c r="C146" s="90"/>
      <c r="D146" s="91" t="s">
        <v>24</v>
      </c>
      <c r="E146" s="91"/>
      <c r="F146" s="91"/>
      <c r="G146" s="91"/>
      <c r="H146" s="91"/>
      <c r="I146" s="91"/>
    </row>
    <row r="147" spans="1:13" s="14" customFormat="1" ht="18.75" customHeight="1">
      <c r="A147" s="50"/>
      <c r="B147" s="90"/>
      <c r="C147" s="90"/>
      <c r="I147" s="63"/>
    </row>
    <row r="148" spans="1:13" s="14" customFormat="1" ht="18.75" customHeight="1">
      <c r="A148" s="50"/>
      <c r="B148" s="1"/>
      <c r="C148" s="1"/>
      <c r="D148" s="3"/>
      <c r="E148" s="4"/>
      <c r="F148" s="5"/>
      <c r="G148" s="92"/>
      <c r="H148" s="92"/>
      <c r="I148" s="92"/>
      <c r="L148" s="73">
        <f>H145+H133+H119+H105+H91+H77+H62+H49+H35+H21</f>
        <v>40122000</v>
      </c>
      <c r="M148" s="63"/>
    </row>
    <row r="149" spans="1:13" ht="18.75">
      <c r="A149" s="50"/>
      <c r="B149" s="1"/>
      <c r="C149" s="1"/>
      <c r="D149" s="3"/>
      <c r="E149" s="4"/>
      <c r="F149" s="5"/>
      <c r="G149" s="92"/>
      <c r="H149" s="92"/>
      <c r="I149" s="92"/>
      <c r="L149" s="66">
        <v>4</v>
      </c>
    </row>
    <row r="150" spans="1:13" ht="18.75">
      <c r="A150" s="50"/>
      <c r="B150" s="1"/>
      <c r="C150" s="1"/>
      <c r="D150" s="3"/>
      <c r="E150" s="4"/>
      <c r="F150" s="5"/>
      <c r="G150" s="36"/>
      <c r="H150" s="82"/>
      <c r="I150" s="36"/>
      <c r="L150" s="72">
        <f>L148*L149</f>
        <v>160488000</v>
      </c>
      <c r="M150" s="66"/>
    </row>
    <row r="151" spans="1:13" ht="18.75">
      <c r="A151" s="50"/>
      <c r="B151" s="1"/>
      <c r="C151" s="1"/>
      <c r="D151" s="3"/>
      <c r="E151" s="4"/>
      <c r="F151" s="5"/>
      <c r="G151" s="36"/>
      <c r="H151" s="65"/>
      <c r="I151" s="92"/>
      <c r="J151" s="92"/>
      <c r="K151" s="92"/>
      <c r="L151" s="66"/>
    </row>
    <row r="152" spans="1:13" ht="18.75">
      <c r="A152" s="50"/>
      <c r="B152" s="1"/>
      <c r="C152" s="1"/>
      <c r="D152" s="3"/>
      <c r="E152" s="4"/>
      <c r="F152" s="5"/>
      <c r="G152" s="36"/>
      <c r="H152" s="82"/>
      <c r="I152" s="63"/>
    </row>
    <row r="153" spans="1:13" ht="18.75">
      <c r="A153" s="50"/>
      <c r="B153" s="90"/>
      <c r="C153" s="90"/>
      <c r="D153" s="91" t="s">
        <v>46</v>
      </c>
      <c r="E153" s="91"/>
      <c r="F153" s="91"/>
      <c r="G153" s="91"/>
      <c r="H153" s="91"/>
      <c r="I153" s="91"/>
      <c r="L153" s="66"/>
    </row>
    <row r="154" spans="1:13" ht="18.75">
      <c r="A154" s="50"/>
      <c r="B154" s="51"/>
      <c r="C154" s="52"/>
      <c r="D154" s="3"/>
      <c r="E154" s="4"/>
      <c r="F154" s="5"/>
      <c r="G154" s="36"/>
      <c r="H154" s="36"/>
      <c r="I154" s="59"/>
    </row>
    <row r="155" spans="1:13" ht="18.75">
      <c r="A155" s="50"/>
      <c r="B155" s="51"/>
      <c r="C155" s="52"/>
      <c r="D155" s="53"/>
      <c r="E155" s="54"/>
      <c r="F155" s="55"/>
      <c r="G155" s="56"/>
      <c r="H155" s="57"/>
      <c r="I155" s="59"/>
    </row>
    <row r="156" spans="1:13" s="12" customFormat="1" ht="18.75" customHeight="1">
      <c r="A156" s="50"/>
      <c r="B156" s="51"/>
      <c r="C156" s="52"/>
      <c r="D156" s="53"/>
      <c r="E156" s="54"/>
      <c r="F156" s="55"/>
      <c r="G156" s="56"/>
      <c r="H156" s="57"/>
      <c r="I156" s="58"/>
    </row>
    <row r="157" spans="1:13" s="12" customFormat="1" ht="30" customHeight="1"/>
    <row r="158" spans="1:13" ht="16.5">
      <c r="A158" s="12"/>
      <c r="B158" s="20"/>
      <c r="C158" s="12"/>
      <c r="D158" s="21"/>
      <c r="E158" s="22"/>
      <c r="F158" s="23"/>
      <c r="G158" s="80"/>
      <c r="H158" s="49"/>
      <c r="I158" s="35"/>
    </row>
    <row r="159" spans="1:13" ht="18.75">
      <c r="A159" s="2"/>
      <c r="B159" s="15"/>
      <c r="F159" s="15"/>
    </row>
    <row r="160" spans="1:13" ht="18.75">
      <c r="A160" s="1"/>
      <c r="B160" s="15"/>
      <c r="F160" s="15"/>
    </row>
    <row r="161" spans="1:9" ht="18.75">
      <c r="A161" s="1"/>
      <c r="B161" s="15"/>
      <c r="F161" s="15"/>
    </row>
    <row r="162" spans="1:9" ht="18.75">
      <c r="A162" s="1"/>
      <c r="B162" s="15"/>
      <c r="F162" s="15"/>
    </row>
    <row r="163" spans="1:9" ht="18.75">
      <c r="A163" s="1"/>
      <c r="B163" s="15"/>
      <c r="F163" s="15"/>
    </row>
    <row r="164" spans="1:9" ht="18.75">
      <c r="A164" s="1"/>
      <c r="B164" s="15"/>
      <c r="F164" s="15"/>
    </row>
    <row r="165" spans="1:9" ht="18.75">
      <c r="A165" s="1"/>
      <c r="B165" s="15"/>
      <c r="F165" s="15"/>
    </row>
    <row r="166" spans="1:9" ht="16.5">
      <c r="A166" s="12"/>
      <c r="B166" s="20"/>
      <c r="C166" s="12"/>
      <c r="D166" s="21"/>
      <c r="E166" s="22"/>
      <c r="F166" s="23"/>
      <c r="G166" s="80"/>
      <c r="H166" s="80"/>
      <c r="I166" s="80"/>
    </row>
  </sheetData>
  <mergeCells count="38">
    <mergeCell ref="A63:A91"/>
    <mergeCell ref="B63:B91"/>
    <mergeCell ref="C63:C77"/>
    <mergeCell ref="I63:I91"/>
    <mergeCell ref="C78:C91"/>
    <mergeCell ref="B36:B62"/>
    <mergeCell ref="C36:C49"/>
    <mergeCell ref="I36:I62"/>
    <mergeCell ref="A37:A62"/>
    <mergeCell ref="C50:C62"/>
    <mergeCell ref="A1:C1"/>
    <mergeCell ref="A2:C2"/>
    <mergeCell ref="A4:I4"/>
    <mergeCell ref="A5:I5"/>
    <mergeCell ref="A6:I6"/>
    <mergeCell ref="C8:C21"/>
    <mergeCell ref="A8:A35"/>
    <mergeCell ref="B8:B35"/>
    <mergeCell ref="I8:I35"/>
    <mergeCell ref="C22:C35"/>
    <mergeCell ref="C106:C119"/>
    <mergeCell ref="A92:A119"/>
    <mergeCell ref="B92:B119"/>
    <mergeCell ref="C92:C105"/>
    <mergeCell ref="I92:I119"/>
    <mergeCell ref="A120:A145"/>
    <mergeCell ref="B120:B145"/>
    <mergeCell ref="C120:C133"/>
    <mergeCell ref="I120:I145"/>
    <mergeCell ref="C134:C145"/>
    <mergeCell ref="I151:K151"/>
    <mergeCell ref="B153:C153"/>
    <mergeCell ref="D153:I153"/>
    <mergeCell ref="B146:C146"/>
    <mergeCell ref="D146:I146"/>
    <mergeCell ref="B147:C147"/>
    <mergeCell ref="G148:I148"/>
    <mergeCell ref="G149:I149"/>
  </mergeCells>
  <pageMargins left="0.2" right="0.2" top="0.2" bottom="0.27" header="0.16" footer="0.24"/>
  <pageSetup paperSize="9" scale="6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1123-24ED-4152-A008-0C8791FD6190}">
  <dimension ref="A1:Q166"/>
  <sheetViews>
    <sheetView topLeftCell="A142" workbookViewId="0">
      <selection activeCell="C120" sqref="C120:C133"/>
    </sheetView>
  </sheetViews>
  <sheetFormatPr defaultColWidth="8.85546875" defaultRowHeight="15.75"/>
  <cols>
    <col min="1" max="1" width="7.85546875" style="15" customWidth="1"/>
    <col min="2" max="2" width="19" style="16" customWidth="1"/>
    <col min="3" max="3" width="29.140625" style="15" customWidth="1"/>
    <col min="4" max="4" width="25.85546875" style="15" customWidth="1"/>
    <col min="5" max="5" width="12.7109375" style="15" customWidth="1"/>
    <col min="6" max="6" width="14.28515625" style="17" customWidth="1"/>
    <col min="7" max="7" width="14.85546875" style="15" customWidth="1"/>
    <col min="8" max="8" width="16.28515625" style="15" customWidth="1"/>
    <col min="9" max="9" width="16.7109375" style="15" customWidth="1"/>
    <col min="10" max="11" width="8.85546875" style="15"/>
    <col min="12" max="12" width="17.140625" style="15" bestFit="1" customWidth="1"/>
    <col min="13" max="13" width="14.5703125" style="15" bestFit="1" customWidth="1"/>
    <col min="14" max="16384" width="8.85546875" style="15"/>
  </cols>
  <sheetData>
    <row r="1" spans="1:17" s="12" customFormat="1" ht="16.5">
      <c r="A1" s="106" t="s">
        <v>0</v>
      </c>
      <c r="B1" s="107"/>
      <c r="C1" s="106"/>
      <c r="F1" s="18"/>
      <c r="I1" s="80"/>
    </row>
    <row r="2" spans="1:17" s="12" customFormat="1" ht="16.5">
      <c r="A2" s="108" t="s">
        <v>1</v>
      </c>
      <c r="B2" s="109"/>
      <c r="C2" s="108"/>
      <c r="D2" s="14"/>
      <c r="E2" s="14"/>
      <c r="F2" s="19"/>
      <c r="G2" s="14"/>
      <c r="H2" s="14"/>
      <c r="I2" s="80"/>
    </row>
    <row r="3" spans="1:17" s="12" customFormat="1" ht="16.5">
      <c r="B3" s="20"/>
      <c r="D3" s="21"/>
      <c r="E3" s="22"/>
      <c r="F3" s="23"/>
      <c r="G3" s="80"/>
      <c r="H3" s="80"/>
      <c r="I3" s="80"/>
    </row>
    <row r="4" spans="1:17" s="12" customFormat="1" ht="20.25">
      <c r="A4" s="110" t="s">
        <v>27</v>
      </c>
      <c r="B4" s="111"/>
      <c r="C4" s="110"/>
      <c r="D4" s="110"/>
      <c r="E4" s="110"/>
      <c r="F4" s="110"/>
      <c r="G4" s="110"/>
      <c r="H4" s="110"/>
      <c r="I4" s="110"/>
    </row>
    <row r="5" spans="1:17" s="12" customFormat="1" ht="16.5">
      <c r="A5" s="112" t="s">
        <v>80</v>
      </c>
      <c r="B5" s="113"/>
      <c r="C5" s="112"/>
      <c r="D5" s="112"/>
      <c r="E5" s="112"/>
      <c r="F5" s="112"/>
      <c r="G5" s="112"/>
      <c r="H5" s="112"/>
      <c r="I5" s="112"/>
    </row>
    <row r="6" spans="1:17" s="12" customFormat="1" ht="16.5">
      <c r="A6" s="114"/>
      <c r="B6" s="115"/>
      <c r="C6" s="114"/>
      <c r="D6" s="114"/>
      <c r="E6" s="114"/>
      <c r="F6" s="114"/>
      <c r="G6" s="114"/>
      <c r="H6" s="116"/>
      <c r="I6" s="116"/>
    </row>
    <row r="7" spans="1:17" s="13" customFormat="1" ht="57.75" customHeight="1">
      <c r="A7" s="37" t="s">
        <v>2</v>
      </c>
      <c r="B7" s="24" t="s">
        <v>3</v>
      </c>
      <c r="C7" s="6" t="s">
        <v>4</v>
      </c>
      <c r="D7" s="7" t="s">
        <v>5</v>
      </c>
      <c r="E7" s="37" t="s">
        <v>6</v>
      </c>
      <c r="F7" s="8" t="s">
        <v>7</v>
      </c>
      <c r="G7" s="9" t="s">
        <v>8</v>
      </c>
      <c r="H7" s="9" t="s">
        <v>9</v>
      </c>
      <c r="I7" s="6" t="s">
        <v>10</v>
      </c>
      <c r="J7" s="25"/>
      <c r="K7" s="25"/>
      <c r="L7" s="25"/>
      <c r="M7" s="25"/>
    </row>
    <row r="8" spans="1:17" s="12" customFormat="1" ht="23.25" customHeight="1">
      <c r="A8" s="84">
        <v>2</v>
      </c>
      <c r="B8" s="87" t="s">
        <v>81</v>
      </c>
      <c r="C8" s="99" t="s">
        <v>48</v>
      </c>
      <c r="D8" s="39" t="s">
        <v>11</v>
      </c>
      <c r="E8" s="40" t="s">
        <v>12</v>
      </c>
      <c r="F8" s="41">
        <v>150000</v>
      </c>
      <c r="G8" s="10">
        <v>11</v>
      </c>
      <c r="H8" s="11">
        <f>G8*F8</f>
        <v>1650000</v>
      </c>
      <c r="I8" s="102"/>
      <c r="J8" s="26"/>
      <c r="K8" s="26" t="s">
        <v>57</v>
      </c>
      <c r="L8" s="27">
        <f t="shared" ref="L8:L18" si="0">P8*Q8</f>
        <v>12300000</v>
      </c>
      <c r="M8" s="28">
        <f>G8+G25+G50+G66+G78</f>
        <v>48</v>
      </c>
      <c r="O8" s="12">
        <f>G92+G109+G120</f>
        <v>34</v>
      </c>
      <c r="P8" s="75">
        <f t="shared" ref="P8:P16" si="1">O8+M8</f>
        <v>82</v>
      </c>
      <c r="Q8" s="12">
        <v>150000</v>
      </c>
    </row>
    <row r="9" spans="1:17" s="12" customFormat="1" ht="23.25" customHeight="1">
      <c r="A9" s="85"/>
      <c r="B9" s="88"/>
      <c r="C9" s="100"/>
      <c r="D9" s="39" t="s">
        <v>13</v>
      </c>
      <c r="E9" s="40" t="s">
        <v>12</v>
      </c>
      <c r="F9" s="41">
        <v>25000</v>
      </c>
      <c r="G9" s="10">
        <v>14</v>
      </c>
      <c r="H9" s="11">
        <f t="shared" ref="H9:H20" si="2">G9*F9</f>
        <v>350000</v>
      </c>
      <c r="I9" s="103"/>
      <c r="J9" s="26"/>
      <c r="K9" s="26" t="s">
        <v>25</v>
      </c>
      <c r="L9" s="74">
        <f t="shared" si="0"/>
        <v>2125000</v>
      </c>
      <c r="M9" s="29">
        <f>G9+G37+G64</f>
        <v>42</v>
      </c>
      <c r="O9" s="12">
        <f>G94+G107+G121</f>
        <v>43</v>
      </c>
      <c r="P9" s="75">
        <f t="shared" si="1"/>
        <v>85</v>
      </c>
      <c r="Q9" s="12">
        <v>25000</v>
      </c>
    </row>
    <row r="10" spans="1:17" s="12" customFormat="1" ht="23.25" customHeight="1">
      <c r="A10" s="85"/>
      <c r="B10" s="88"/>
      <c r="C10" s="100"/>
      <c r="D10" s="39" t="s">
        <v>36</v>
      </c>
      <c r="E10" s="40" t="s">
        <v>12</v>
      </c>
      <c r="F10" s="41">
        <v>170000</v>
      </c>
      <c r="G10" s="10">
        <v>7</v>
      </c>
      <c r="H10" s="11">
        <f t="shared" si="2"/>
        <v>1190000</v>
      </c>
      <c r="I10" s="103"/>
      <c r="J10" s="26"/>
      <c r="K10" s="26" t="s">
        <v>55</v>
      </c>
      <c r="L10" s="74">
        <f t="shared" si="0"/>
        <v>2380000</v>
      </c>
      <c r="M10" s="29">
        <f>G10</f>
        <v>7</v>
      </c>
      <c r="O10" s="12">
        <f>G122</f>
        <v>7</v>
      </c>
      <c r="P10" s="68">
        <f t="shared" si="1"/>
        <v>14</v>
      </c>
      <c r="Q10" s="12">
        <v>170000</v>
      </c>
    </row>
    <row r="11" spans="1:17" s="12" customFormat="1" ht="23.25" customHeight="1">
      <c r="A11" s="85"/>
      <c r="B11" s="88"/>
      <c r="C11" s="100"/>
      <c r="D11" s="39" t="s">
        <v>14</v>
      </c>
      <c r="E11" s="40" t="s">
        <v>12</v>
      </c>
      <c r="F11" s="41">
        <v>15000</v>
      </c>
      <c r="G11" s="10">
        <v>13</v>
      </c>
      <c r="H11" s="11">
        <f t="shared" si="2"/>
        <v>195000</v>
      </c>
      <c r="I11" s="103"/>
      <c r="J11" s="26"/>
      <c r="K11" s="26" t="s">
        <v>56</v>
      </c>
      <c r="L11" s="74">
        <f t="shared" si="0"/>
        <v>4200000</v>
      </c>
      <c r="M11" s="30">
        <f>G22+G63</f>
        <v>27</v>
      </c>
      <c r="O11" s="12">
        <f>G106</f>
        <v>15</v>
      </c>
      <c r="P11" s="68">
        <f t="shared" si="1"/>
        <v>42</v>
      </c>
      <c r="Q11" s="12">
        <v>100000</v>
      </c>
    </row>
    <row r="12" spans="1:17" s="12" customFormat="1" ht="23.25" customHeight="1">
      <c r="A12" s="85"/>
      <c r="B12" s="88"/>
      <c r="C12" s="100"/>
      <c r="D12" s="43" t="s">
        <v>15</v>
      </c>
      <c r="E12" s="40" t="s">
        <v>12</v>
      </c>
      <c r="F12" s="41">
        <v>17000</v>
      </c>
      <c r="G12" s="10">
        <v>2</v>
      </c>
      <c r="H12" s="11">
        <f t="shared" si="2"/>
        <v>34000</v>
      </c>
      <c r="I12" s="103"/>
      <c r="J12" s="26"/>
      <c r="K12" s="26" t="s">
        <v>58</v>
      </c>
      <c r="L12" s="27">
        <f t="shared" si="0"/>
        <v>102000</v>
      </c>
      <c r="M12" s="28">
        <f>G12+G39+G68</f>
        <v>4</v>
      </c>
      <c r="O12" s="12">
        <f>G111+G124</f>
        <v>2</v>
      </c>
      <c r="P12" s="67">
        <f t="shared" si="1"/>
        <v>6</v>
      </c>
      <c r="Q12" s="12">
        <v>17000</v>
      </c>
    </row>
    <row r="13" spans="1:17" s="12" customFormat="1" ht="23.25" customHeight="1">
      <c r="A13" s="85"/>
      <c r="B13" s="88"/>
      <c r="C13" s="100"/>
      <c r="D13" s="43" t="s">
        <v>28</v>
      </c>
      <c r="E13" s="40" t="s">
        <v>20</v>
      </c>
      <c r="F13" s="41">
        <v>20000</v>
      </c>
      <c r="G13" s="10">
        <v>2</v>
      </c>
      <c r="H13" s="11">
        <f t="shared" si="2"/>
        <v>40000</v>
      </c>
      <c r="I13" s="103"/>
      <c r="J13" s="26"/>
      <c r="K13" s="26" t="s">
        <v>59</v>
      </c>
      <c r="L13" s="76">
        <f t="shared" si="0"/>
        <v>18000.000000000004</v>
      </c>
      <c r="M13" s="34">
        <f>G47</f>
        <v>0.4</v>
      </c>
      <c r="O13" s="12">
        <f>G144</f>
        <v>0.2</v>
      </c>
      <c r="P13" s="69">
        <f t="shared" si="1"/>
        <v>0.60000000000000009</v>
      </c>
      <c r="Q13" s="12">
        <v>30000</v>
      </c>
    </row>
    <row r="14" spans="1:17" s="12" customFormat="1" ht="23.25" customHeight="1">
      <c r="A14" s="85"/>
      <c r="B14" s="88"/>
      <c r="C14" s="100"/>
      <c r="D14" s="43" t="s">
        <v>29</v>
      </c>
      <c r="E14" s="40" t="s">
        <v>12</v>
      </c>
      <c r="F14" s="41">
        <v>5000</v>
      </c>
      <c r="G14" s="10">
        <v>0.5</v>
      </c>
      <c r="H14" s="11">
        <f t="shared" si="2"/>
        <v>2500</v>
      </c>
      <c r="I14" s="103"/>
      <c r="J14" s="26"/>
      <c r="K14" s="26" t="s">
        <v>21</v>
      </c>
      <c r="L14" s="27">
        <f t="shared" si="0"/>
        <v>165000</v>
      </c>
      <c r="M14" s="34">
        <f>G18+G33+G45+G60+G74+G87</f>
        <v>1.8</v>
      </c>
      <c r="O14" s="12">
        <f>G101+G117+G130+G142</f>
        <v>1.2</v>
      </c>
      <c r="P14" s="69">
        <f t="shared" si="1"/>
        <v>3</v>
      </c>
      <c r="Q14" s="12">
        <v>55000</v>
      </c>
    </row>
    <row r="15" spans="1:17" s="12" customFormat="1" ht="23.25" customHeight="1">
      <c r="A15" s="85"/>
      <c r="B15" s="88"/>
      <c r="C15" s="100"/>
      <c r="D15" s="43" t="s">
        <v>30</v>
      </c>
      <c r="E15" s="40" t="s">
        <v>22</v>
      </c>
      <c r="F15" s="41">
        <v>45000</v>
      </c>
      <c r="G15" s="10">
        <v>2</v>
      </c>
      <c r="H15" s="11">
        <f t="shared" si="2"/>
        <v>90000</v>
      </c>
      <c r="I15" s="103"/>
      <c r="J15" s="26"/>
      <c r="K15" s="26" t="s">
        <v>60</v>
      </c>
      <c r="L15" s="27">
        <f t="shared" si="0"/>
        <v>4225500</v>
      </c>
      <c r="M15" s="28">
        <f>G23+G51+G79</f>
        <v>535</v>
      </c>
      <c r="O15" s="12">
        <f>G93+G135</f>
        <v>404</v>
      </c>
      <c r="P15" s="67">
        <f t="shared" si="1"/>
        <v>939</v>
      </c>
      <c r="Q15" s="12">
        <v>4500</v>
      </c>
    </row>
    <row r="16" spans="1:17" s="12" customFormat="1" ht="23.25" customHeight="1">
      <c r="A16" s="85"/>
      <c r="B16" s="88"/>
      <c r="C16" s="100"/>
      <c r="D16" s="43" t="s">
        <v>31</v>
      </c>
      <c r="E16" s="40" t="s">
        <v>12</v>
      </c>
      <c r="F16" s="41">
        <v>60000</v>
      </c>
      <c r="G16" s="10">
        <v>0.4</v>
      </c>
      <c r="H16" s="11">
        <f t="shared" si="2"/>
        <v>24000</v>
      </c>
      <c r="I16" s="103"/>
      <c r="J16" s="26"/>
      <c r="K16" s="26" t="s">
        <v>26</v>
      </c>
      <c r="L16" s="76">
        <f t="shared" si="0"/>
        <v>170000</v>
      </c>
      <c r="M16" s="28">
        <f>G17+G32+G44+G59+G73+G86</f>
        <v>3</v>
      </c>
      <c r="O16" s="12">
        <f>G100+G116+G129+G141</f>
        <v>2</v>
      </c>
      <c r="P16" s="67">
        <f t="shared" si="1"/>
        <v>5</v>
      </c>
      <c r="Q16" s="12">
        <v>34000</v>
      </c>
    </row>
    <row r="17" spans="1:17" s="12" customFormat="1" ht="23.25" customHeight="1">
      <c r="A17" s="85"/>
      <c r="B17" s="88"/>
      <c r="C17" s="100"/>
      <c r="D17" s="43" t="s">
        <v>34</v>
      </c>
      <c r="E17" s="40" t="s">
        <v>20</v>
      </c>
      <c r="F17" s="41">
        <v>34000</v>
      </c>
      <c r="G17" s="10">
        <v>0.5</v>
      </c>
      <c r="H17" s="11">
        <f t="shared" si="2"/>
        <v>17000</v>
      </c>
      <c r="I17" s="103"/>
      <c r="J17" s="26"/>
      <c r="K17" s="26" t="s">
        <v>54</v>
      </c>
      <c r="L17" s="27">
        <f t="shared" si="0"/>
        <v>2465000</v>
      </c>
      <c r="M17" s="28">
        <f>'tuần 1.02'!G52+'tuần 1.02'!G81</f>
        <v>14.5</v>
      </c>
      <c r="P17" s="67">
        <f>M17</f>
        <v>14.5</v>
      </c>
      <c r="Q17" s="12">
        <v>170000</v>
      </c>
    </row>
    <row r="18" spans="1:17" s="12" customFormat="1" ht="23.25" customHeight="1">
      <c r="A18" s="85"/>
      <c r="B18" s="88"/>
      <c r="C18" s="100"/>
      <c r="D18" s="43" t="s">
        <v>32</v>
      </c>
      <c r="E18" s="40" t="s">
        <v>12</v>
      </c>
      <c r="F18" s="41">
        <v>55000</v>
      </c>
      <c r="G18" s="10">
        <v>0.3</v>
      </c>
      <c r="H18" s="11">
        <f t="shared" si="2"/>
        <v>16500</v>
      </c>
      <c r="I18" s="103"/>
      <c r="J18" s="26"/>
      <c r="K18" s="26" t="s">
        <v>61</v>
      </c>
      <c r="L18" s="26">
        <f t="shared" si="0"/>
        <v>5400000</v>
      </c>
      <c r="M18" s="70">
        <f>G36</f>
        <v>20</v>
      </c>
      <c r="N18" s="30"/>
      <c r="O18" s="12">
        <f>G134</f>
        <v>20</v>
      </c>
      <c r="P18" s="12">
        <f>O18+M18</f>
        <v>40</v>
      </c>
      <c r="Q18" s="12">
        <v>135000</v>
      </c>
    </row>
    <row r="19" spans="1:17" s="12" customFormat="1" ht="23.25" customHeight="1">
      <c r="A19" s="85"/>
      <c r="B19" s="88"/>
      <c r="C19" s="100"/>
      <c r="D19" s="43" t="s">
        <v>35</v>
      </c>
      <c r="E19" s="40" t="s">
        <v>12</v>
      </c>
      <c r="F19" s="41">
        <v>50000</v>
      </c>
      <c r="G19" s="10">
        <v>0.2</v>
      </c>
      <c r="H19" s="11">
        <f t="shared" si="2"/>
        <v>10000</v>
      </c>
      <c r="I19" s="103"/>
      <c r="J19" s="26"/>
      <c r="K19" s="26"/>
      <c r="L19" s="27">
        <f>SUM(L8:L18)</f>
        <v>33550500</v>
      </c>
      <c r="M19" s="28"/>
    </row>
    <row r="20" spans="1:17" s="12" customFormat="1" ht="23.25" customHeight="1">
      <c r="A20" s="85"/>
      <c r="B20" s="88"/>
      <c r="C20" s="100"/>
      <c r="D20" s="43" t="s">
        <v>33</v>
      </c>
      <c r="E20" s="40" t="s">
        <v>12</v>
      </c>
      <c r="F20" s="41">
        <v>37600</v>
      </c>
      <c r="G20" s="10">
        <v>12</v>
      </c>
      <c r="H20" s="11">
        <f t="shared" si="2"/>
        <v>451200</v>
      </c>
      <c r="I20" s="103"/>
      <c r="J20" s="26"/>
      <c r="K20" s="26"/>
      <c r="L20" s="27"/>
      <c r="M20" s="28"/>
    </row>
    <row r="21" spans="1:17" s="12" customFormat="1" ht="23.25" customHeight="1">
      <c r="A21" s="85"/>
      <c r="B21" s="88"/>
      <c r="C21" s="101"/>
      <c r="D21" s="43"/>
      <c r="E21" s="40"/>
      <c r="F21" s="41"/>
      <c r="G21" s="42"/>
      <c r="H21" s="71">
        <f>SUM(H8:H20)</f>
        <v>4070200</v>
      </c>
      <c r="I21" s="103"/>
      <c r="J21" s="26"/>
      <c r="K21" s="26"/>
      <c r="L21" s="27"/>
      <c r="M21" s="28"/>
    </row>
    <row r="22" spans="1:17" s="12" customFormat="1" ht="23.25" customHeight="1">
      <c r="A22" s="85"/>
      <c r="B22" s="88"/>
      <c r="C22" s="94" t="s">
        <v>63</v>
      </c>
      <c r="D22" s="60" t="s">
        <v>16</v>
      </c>
      <c r="E22" s="48" t="s">
        <v>12</v>
      </c>
      <c r="F22" s="61">
        <v>100000</v>
      </c>
      <c r="G22" s="10">
        <v>13</v>
      </c>
      <c r="H22" s="11">
        <f>G22*F22</f>
        <v>1300000</v>
      </c>
      <c r="I22" s="103"/>
      <c r="J22" s="26"/>
      <c r="K22" s="26"/>
      <c r="L22" s="27"/>
      <c r="M22" s="29"/>
    </row>
    <row r="23" spans="1:17" s="12" customFormat="1" ht="23.25" customHeight="1">
      <c r="A23" s="85"/>
      <c r="B23" s="88"/>
      <c r="C23" s="95"/>
      <c r="D23" s="60" t="s">
        <v>17</v>
      </c>
      <c r="E23" s="48" t="s">
        <v>18</v>
      </c>
      <c r="F23" s="61">
        <v>4500</v>
      </c>
      <c r="G23" s="10">
        <v>200</v>
      </c>
      <c r="H23" s="11">
        <f t="shared" ref="H23:H34" si="3">G23*F23</f>
        <v>900000</v>
      </c>
      <c r="I23" s="103"/>
      <c r="J23" s="26"/>
      <c r="K23" s="26"/>
      <c r="L23" s="27"/>
      <c r="M23" s="29"/>
    </row>
    <row r="24" spans="1:17" s="12" customFormat="1" ht="23.25" customHeight="1">
      <c r="A24" s="85"/>
      <c r="B24" s="88"/>
      <c r="C24" s="95"/>
      <c r="D24" s="60" t="s">
        <v>19</v>
      </c>
      <c r="E24" s="48" t="s">
        <v>12</v>
      </c>
      <c r="F24" s="61">
        <v>15000</v>
      </c>
      <c r="G24" s="10">
        <v>14</v>
      </c>
      <c r="H24" s="11">
        <f t="shared" si="3"/>
        <v>210000</v>
      </c>
      <c r="I24" s="103"/>
      <c r="J24" s="26"/>
      <c r="K24" s="26"/>
      <c r="L24" s="27"/>
      <c r="M24" s="28"/>
    </row>
    <row r="25" spans="1:17" s="12" customFormat="1" ht="23.25" customHeight="1">
      <c r="A25" s="85"/>
      <c r="B25" s="88"/>
      <c r="C25" s="95"/>
      <c r="D25" s="60" t="s">
        <v>11</v>
      </c>
      <c r="E25" s="48" t="s">
        <v>12</v>
      </c>
      <c r="F25" s="61">
        <v>150000</v>
      </c>
      <c r="G25" s="10">
        <v>7</v>
      </c>
      <c r="H25" s="11">
        <f t="shared" si="3"/>
        <v>1050000</v>
      </c>
      <c r="I25" s="103"/>
      <c r="J25" s="26"/>
      <c r="K25" s="26"/>
      <c r="L25" s="27"/>
      <c r="M25" s="28"/>
    </row>
    <row r="26" spans="1:17" s="12" customFormat="1" ht="23.25" customHeight="1">
      <c r="A26" s="85"/>
      <c r="B26" s="88"/>
      <c r="C26" s="95"/>
      <c r="D26" s="60" t="s">
        <v>62</v>
      </c>
      <c r="E26" s="48" t="s">
        <v>12</v>
      </c>
      <c r="F26" s="61">
        <v>22000</v>
      </c>
      <c r="G26" s="10">
        <v>10</v>
      </c>
      <c r="H26" s="11">
        <f t="shared" si="3"/>
        <v>220000</v>
      </c>
      <c r="I26" s="103"/>
      <c r="J26" s="26"/>
      <c r="K26" s="26"/>
      <c r="L26" s="27"/>
      <c r="M26" s="28"/>
    </row>
    <row r="27" spans="1:17" s="12" customFormat="1" ht="23.25" customHeight="1">
      <c r="A27" s="85"/>
      <c r="B27" s="88"/>
      <c r="C27" s="95"/>
      <c r="D27" s="62" t="s">
        <v>15</v>
      </c>
      <c r="E27" s="48" t="s">
        <v>12</v>
      </c>
      <c r="F27" s="61">
        <v>17000</v>
      </c>
      <c r="G27" s="10"/>
      <c r="H27" s="11">
        <f t="shared" si="3"/>
        <v>0</v>
      </c>
      <c r="I27" s="103"/>
      <c r="J27" s="26"/>
      <c r="K27" s="26"/>
      <c r="L27" s="27"/>
      <c r="M27" s="28"/>
    </row>
    <row r="28" spans="1:17" s="12" customFormat="1" ht="23.25" customHeight="1">
      <c r="A28" s="85"/>
      <c r="B28" s="88"/>
      <c r="C28" s="95"/>
      <c r="D28" s="62" t="s">
        <v>28</v>
      </c>
      <c r="E28" s="48" t="s">
        <v>20</v>
      </c>
      <c r="F28" s="61">
        <v>20000</v>
      </c>
      <c r="G28" s="10">
        <v>2</v>
      </c>
      <c r="H28" s="11">
        <f t="shared" si="3"/>
        <v>40000</v>
      </c>
      <c r="I28" s="103"/>
      <c r="J28" s="26"/>
      <c r="K28" s="26"/>
      <c r="L28" s="27"/>
      <c r="M28" s="28"/>
    </row>
    <row r="29" spans="1:17" s="12" customFormat="1" ht="23.25" customHeight="1">
      <c r="A29" s="85"/>
      <c r="B29" s="88"/>
      <c r="C29" s="95"/>
      <c r="D29" s="62" t="s">
        <v>29</v>
      </c>
      <c r="E29" s="48" t="s">
        <v>12</v>
      </c>
      <c r="F29" s="61">
        <v>5000</v>
      </c>
      <c r="G29" s="10">
        <v>0.5</v>
      </c>
      <c r="H29" s="11">
        <f t="shared" si="3"/>
        <v>2500</v>
      </c>
      <c r="I29" s="103"/>
      <c r="J29" s="26"/>
      <c r="K29" s="26"/>
      <c r="L29" s="27"/>
      <c r="M29" s="28"/>
    </row>
    <row r="30" spans="1:17" s="12" customFormat="1" ht="23.25" customHeight="1">
      <c r="A30" s="85"/>
      <c r="B30" s="88"/>
      <c r="C30" s="95"/>
      <c r="D30" s="62" t="s">
        <v>30</v>
      </c>
      <c r="E30" s="48" t="s">
        <v>22</v>
      </c>
      <c r="F30" s="61">
        <v>45000</v>
      </c>
      <c r="G30" s="10">
        <v>2</v>
      </c>
      <c r="H30" s="11">
        <f t="shared" si="3"/>
        <v>90000</v>
      </c>
      <c r="I30" s="103"/>
      <c r="J30" s="26"/>
      <c r="K30" s="26"/>
      <c r="L30" s="27"/>
      <c r="M30" s="28"/>
    </row>
    <row r="31" spans="1:17" s="12" customFormat="1" ht="23.25" customHeight="1">
      <c r="A31" s="85"/>
      <c r="B31" s="88"/>
      <c r="C31" s="95"/>
      <c r="D31" s="62" t="s">
        <v>31</v>
      </c>
      <c r="E31" s="48" t="s">
        <v>12</v>
      </c>
      <c r="F31" s="61">
        <v>60000</v>
      </c>
      <c r="G31" s="10">
        <v>0.4</v>
      </c>
      <c r="H31" s="11">
        <f t="shared" si="3"/>
        <v>24000</v>
      </c>
      <c r="I31" s="103"/>
      <c r="J31" s="26"/>
      <c r="K31" s="26"/>
      <c r="L31" s="27"/>
      <c r="M31" s="28"/>
    </row>
    <row r="32" spans="1:17" s="12" customFormat="1" ht="23.25" customHeight="1">
      <c r="A32" s="85"/>
      <c r="B32" s="88"/>
      <c r="C32" s="95"/>
      <c r="D32" s="62" t="s">
        <v>34</v>
      </c>
      <c r="E32" s="48" t="s">
        <v>20</v>
      </c>
      <c r="F32" s="61">
        <v>34000</v>
      </c>
      <c r="G32" s="10">
        <v>0.5</v>
      </c>
      <c r="H32" s="11">
        <f t="shared" si="3"/>
        <v>17000</v>
      </c>
      <c r="I32" s="103"/>
      <c r="J32" s="26"/>
      <c r="K32" s="26"/>
      <c r="L32" s="27"/>
      <c r="M32" s="28"/>
    </row>
    <row r="33" spans="1:13" s="12" customFormat="1" ht="23.25" customHeight="1">
      <c r="A33" s="85"/>
      <c r="B33" s="88"/>
      <c r="C33" s="95"/>
      <c r="D33" s="62" t="s">
        <v>32</v>
      </c>
      <c r="E33" s="48" t="s">
        <v>12</v>
      </c>
      <c r="F33" s="61">
        <v>55000</v>
      </c>
      <c r="G33" s="10">
        <v>0.3</v>
      </c>
      <c r="H33" s="11">
        <f t="shared" si="3"/>
        <v>16500</v>
      </c>
      <c r="I33" s="103"/>
      <c r="J33" s="26"/>
      <c r="K33" s="26"/>
      <c r="L33" s="27"/>
      <c r="M33" s="28"/>
    </row>
    <row r="34" spans="1:13" s="12" customFormat="1" ht="23.25" customHeight="1">
      <c r="A34" s="85"/>
      <c r="B34" s="88"/>
      <c r="C34" s="95"/>
      <c r="D34" s="62" t="s">
        <v>35</v>
      </c>
      <c r="E34" s="48" t="s">
        <v>12</v>
      </c>
      <c r="F34" s="61">
        <v>50000</v>
      </c>
      <c r="G34" s="10">
        <v>0.2</v>
      </c>
      <c r="H34" s="11">
        <f t="shared" si="3"/>
        <v>10000</v>
      </c>
      <c r="I34" s="103"/>
      <c r="J34" s="26"/>
      <c r="K34" s="26"/>
      <c r="L34" s="27"/>
      <c r="M34" s="31"/>
    </row>
    <row r="35" spans="1:13" s="12" customFormat="1" ht="44.25" customHeight="1">
      <c r="A35" s="86"/>
      <c r="B35" s="89"/>
      <c r="C35" s="105"/>
      <c r="D35" s="43"/>
      <c r="E35" s="40"/>
      <c r="F35" s="41"/>
      <c r="G35" s="42"/>
      <c r="H35" s="71">
        <f>SUM(H22:H34)</f>
        <v>3880000</v>
      </c>
      <c r="I35" s="104"/>
      <c r="J35" s="26"/>
      <c r="K35" s="26"/>
      <c r="L35" s="27"/>
      <c r="M35" s="31"/>
    </row>
    <row r="36" spans="1:13" s="12" customFormat="1" ht="23.25" customHeight="1">
      <c r="A36" s="81"/>
      <c r="B36" s="87" t="s">
        <v>82</v>
      </c>
      <c r="C36" s="94" t="s">
        <v>64</v>
      </c>
      <c r="D36" s="43" t="s">
        <v>38</v>
      </c>
      <c r="E36" s="48" t="s">
        <v>12</v>
      </c>
      <c r="F36" s="61">
        <v>135000</v>
      </c>
      <c r="G36" s="10">
        <v>20</v>
      </c>
      <c r="H36" s="11">
        <f>G36*F36</f>
        <v>2700000</v>
      </c>
      <c r="I36" s="102"/>
      <c r="J36" s="26"/>
      <c r="K36" s="26"/>
      <c r="L36" s="27"/>
      <c r="M36" s="31"/>
    </row>
    <row r="37" spans="1:13" s="12" customFormat="1" ht="23.25" customHeight="1">
      <c r="A37" s="85">
        <v>3</v>
      </c>
      <c r="B37" s="88"/>
      <c r="C37" s="95"/>
      <c r="D37" s="46" t="s">
        <v>13</v>
      </c>
      <c r="E37" s="48" t="str">
        <f>E9</f>
        <v>Kg</v>
      </c>
      <c r="F37" s="61">
        <v>25000</v>
      </c>
      <c r="G37" s="10">
        <v>14</v>
      </c>
      <c r="H37" s="11">
        <f t="shared" ref="H37:H48" si="4">G37*F37</f>
        <v>350000</v>
      </c>
      <c r="I37" s="103"/>
    </row>
    <row r="38" spans="1:13" s="12" customFormat="1" ht="23.25" customHeight="1">
      <c r="A38" s="85"/>
      <c r="B38" s="88"/>
      <c r="C38" s="95"/>
      <c r="D38" s="39" t="s">
        <v>37</v>
      </c>
      <c r="E38" s="48" t="s">
        <v>12</v>
      </c>
      <c r="F38" s="61">
        <v>15000</v>
      </c>
      <c r="G38" s="10">
        <v>15</v>
      </c>
      <c r="H38" s="11">
        <f t="shared" si="4"/>
        <v>225000</v>
      </c>
      <c r="I38" s="103"/>
    </row>
    <row r="39" spans="1:13" s="14" customFormat="1" ht="23.25" customHeight="1">
      <c r="A39" s="85"/>
      <c r="B39" s="88"/>
      <c r="C39" s="95"/>
      <c r="D39" s="46" t="s">
        <v>15</v>
      </c>
      <c r="E39" s="48" t="str">
        <f>E12</f>
        <v>Kg</v>
      </c>
      <c r="F39" s="61">
        <v>17000</v>
      </c>
      <c r="G39" s="10"/>
      <c r="H39" s="11">
        <f t="shared" si="4"/>
        <v>0</v>
      </c>
      <c r="I39" s="103"/>
      <c r="J39" s="26"/>
      <c r="K39" s="26"/>
      <c r="L39" s="27"/>
      <c r="M39" s="32"/>
    </row>
    <row r="40" spans="1:13" s="14" customFormat="1" ht="23.25" customHeight="1">
      <c r="A40" s="85"/>
      <c r="B40" s="88"/>
      <c r="C40" s="95"/>
      <c r="D40" s="43" t="s">
        <v>28</v>
      </c>
      <c r="E40" s="48" t="s">
        <v>20</v>
      </c>
      <c r="F40" s="61">
        <v>20000</v>
      </c>
      <c r="G40" s="10">
        <v>2</v>
      </c>
      <c r="H40" s="11">
        <f t="shared" si="4"/>
        <v>40000</v>
      </c>
      <c r="I40" s="103"/>
      <c r="J40" s="26"/>
      <c r="K40" s="26"/>
      <c r="L40" s="27"/>
      <c r="M40" s="32"/>
    </row>
    <row r="41" spans="1:13" s="14" customFormat="1" ht="23.25" customHeight="1">
      <c r="A41" s="85"/>
      <c r="B41" s="88"/>
      <c r="C41" s="95"/>
      <c r="D41" s="43" t="s">
        <v>29</v>
      </c>
      <c r="E41" s="48" t="s">
        <v>12</v>
      </c>
      <c r="F41" s="61">
        <v>5000</v>
      </c>
      <c r="G41" s="10">
        <v>0.5</v>
      </c>
      <c r="H41" s="11">
        <f t="shared" si="4"/>
        <v>2500</v>
      </c>
      <c r="I41" s="103"/>
      <c r="J41" s="26"/>
      <c r="K41" s="26"/>
      <c r="L41" s="27"/>
      <c r="M41" s="32"/>
    </row>
    <row r="42" spans="1:13" s="14" customFormat="1" ht="23.25" customHeight="1">
      <c r="A42" s="85"/>
      <c r="B42" s="88"/>
      <c r="C42" s="95"/>
      <c r="D42" s="43" t="s">
        <v>30</v>
      </c>
      <c r="E42" s="48" t="s">
        <v>22</v>
      </c>
      <c r="F42" s="61">
        <v>45000</v>
      </c>
      <c r="G42" s="10">
        <v>2</v>
      </c>
      <c r="H42" s="11">
        <f t="shared" si="4"/>
        <v>90000</v>
      </c>
      <c r="I42" s="103"/>
      <c r="J42" s="26"/>
      <c r="K42" s="26"/>
      <c r="L42" s="27"/>
      <c r="M42" s="32"/>
    </row>
    <row r="43" spans="1:13" s="14" customFormat="1" ht="23.25" customHeight="1">
      <c r="A43" s="85"/>
      <c r="B43" s="88"/>
      <c r="C43" s="95"/>
      <c r="D43" s="43" t="s">
        <v>31</v>
      </c>
      <c r="E43" s="48" t="s">
        <v>12</v>
      </c>
      <c r="F43" s="61">
        <v>60000</v>
      </c>
      <c r="G43" s="10">
        <v>0.4</v>
      </c>
      <c r="H43" s="11">
        <f t="shared" si="4"/>
        <v>24000</v>
      </c>
      <c r="I43" s="103"/>
      <c r="J43" s="26"/>
      <c r="K43" s="26"/>
      <c r="L43" s="27"/>
      <c r="M43" s="32"/>
    </row>
    <row r="44" spans="1:13" s="14" customFormat="1" ht="23.25" customHeight="1">
      <c r="A44" s="85"/>
      <c r="B44" s="88"/>
      <c r="C44" s="95"/>
      <c r="D44" s="43" t="s">
        <v>34</v>
      </c>
      <c r="E44" s="48" t="s">
        <v>20</v>
      </c>
      <c r="F44" s="61">
        <v>34000</v>
      </c>
      <c r="G44" s="10">
        <v>0.5</v>
      </c>
      <c r="H44" s="11">
        <f t="shared" si="4"/>
        <v>17000</v>
      </c>
      <c r="I44" s="103"/>
      <c r="J44" s="26"/>
      <c r="K44" s="26"/>
      <c r="L44" s="27"/>
      <c r="M44" s="32"/>
    </row>
    <row r="45" spans="1:13" s="14" customFormat="1" ht="23.25" customHeight="1">
      <c r="A45" s="85"/>
      <c r="B45" s="88"/>
      <c r="C45" s="95"/>
      <c r="D45" s="43" t="s">
        <v>32</v>
      </c>
      <c r="E45" s="48" t="s">
        <v>12</v>
      </c>
      <c r="F45" s="61">
        <v>55000</v>
      </c>
      <c r="G45" s="10">
        <v>0.3</v>
      </c>
      <c r="H45" s="11">
        <f t="shared" si="4"/>
        <v>16500</v>
      </c>
      <c r="I45" s="103"/>
      <c r="J45" s="26"/>
      <c r="K45" s="26"/>
      <c r="L45" s="27"/>
      <c r="M45" s="32"/>
    </row>
    <row r="46" spans="1:13" s="14" customFormat="1" ht="23.25" customHeight="1">
      <c r="A46" s="85"/>
      <c r="B46" s="88"/>
      <c r="C46" s="95"/>
      <c r="D46" s="43" t="s">
        <v>35</v>
      </c>
      <c r="E46" s="48" t="s">
        <v>12</v>
      </c>
      <c r="F46" s="61">
        <v>50000</v>
      </c>
      <c r="G46" s="10"/>
      <c r="H46" s="11">
        <f t="shared" si="4"/>
        <v>0</v>
      </c>
      <c r="I46" s="103"/>
      <c r="J46" s="26"/>
      <c r="K46" s="26"/>
      <c r="L46" s="27"/>
      <c r="M46" s="32"/>
    </row>
    <row r="47" spans="1:13" s="14" customFormat="1" ht="23.25" customHeight="1">
      <c r="A47" s="85"/>
      <c r="B47" s="88"/>
      <c r="C47" s="95"/>
      <c r="D47" s="43" t="s">
        <v>40</v>
      </c>
      <c r="E47" s="48" t="s">
        <v>12</v>
      </c>
      <c r="F47" s="61">
        <v>30000</v>
      </c>
      <c r="G47" s="10">
        <v>0.4</v>
      </c>
      <c r="H47" s="11">
        <f t="shared" si="4"/>
        <v>12000</v>
      </c>
      <c r="I47" s="103"/>
      <c r="J47" s="26"/>
      <c r="K47" s="26"/>
      <c r="L47" s="27"/>
      <c r="M47" s="32"/>
    </row>
    <row r="48" spans="1:13" s="14" customFormat="1" ht="23.25" customHeight="1">
      <c r="A48" s="85"/>
      <c r="B48" s="88"/>
      <c r="C48" s="95"/>
      <c r="D48" s="43" t="s">
        <v>33</v>
      </c>
      <c r="E48" s="48" t="s">
        <v>12</v>
      </c>
      <c r="F48" s="41">
        <v>37600</v>
      </c>
      <c r="G48" s="10">
        <v>12</v>
      </c>
      <c r="H48" s="11">
        <f t="shared" si="4"/>
        <v>451200</v>
      </c>
      <c r="I48" s="103"/>
      <c r="J48" s="26"/>
      <c r="K48" s="26"/>
      <c r="L48" s="27"/>
      <c r="M48" s="32"/>
    </row>
    <row r="49" spans="1:13" s="14" customFormat="1" ht="27" customHeight="1">
      <c r="A49" s="85"/>
      <c r="B49" s="88"/>
      <c r="C49" s="105"/>
      <c r="D49" s="43"/>
      <c r="E49" s="40"/>
      <c r="F49" s="41"/>
      <c r="G49" s="42"/>
      <c r="H49" s="71">
        <f>SUM(H36:H48)</f>
        <v>3928200</v>
      </c>
      <c r="I49" s="103"/>
      <c r="J49" s="26"/>
      <c r="K49" s="26"/>
      <c r="L49" s="27"/>
      <c r="M49" s="32"/>
    </row>
    <row r="50" spans="1:13" s="14" customFormat="1" ht="23.25" customHeight="1">
      <c r="A50" s="85"/>
      <c r="B50" s="88"/>
      <c r="C50" s="96" t="s">
        <v>53</v>
      </c>
      <c r="D50" s="39" t="s">
        <v>11</v>
      </c>
      <c r="E50" s="40" t="s">
        <v>12</v>
      </c>
      <c r="F50" s="41">
        <v>150000</v>
      </c>
      <c r="G50" s="10">
        <v>11</v>
      </c>
      <c r="H50" s="11">
        <f>G50*F50</f>
        <v>1650000</v>
      </c>
      <c r="I50" s="103"/>
      <c r="J50" s="33"/>
      <c r="K50" s="26"/>
      <c r="L50" s="27"/>
      <c r="M50" s="34"/>
    </row>
    <row r="51" spans="1:13" s="12" customFormat="1" ht="23.25" customHeight="1">
      <c r="A51" s="85"/>
      <c r="B51" s="88"/>
      <c r="C51" s="97"/>
      <c r="D51" s="39" t="s">
        <v>17</v>
      </c>
      <c r="E51" s="40" t="s">
        <v>18</v>
      </c>
      <c r="F51" s="41">
        <v>4500</v>
      </c>
      <c r="G51" s="10">
        <v>165</v>
      </c>
      <c r="H51" s="11">
        <f t="shared" ref="H51:H61" si="5">G51*F51</f>
        <v>742500</v>
      </c>
      <c r="I51" s="103"/>
      <c r="J51" s="26"/>
      <c r="K51" s="26"/>
      <c r="L51" s="27"/>
      <c r="M51" s="32"/>
    </row>
    <row r="52" spans="1:13" s="12" customFormat="1" ht="23.25" customHeight="1">
      <c r="A52" s="85"/>
      <c r="B52" s="88"/>
      <c r="C52" s="97"/>
      <c r="D52" s="39" t="s">
        <v>39</v>
      </c>
      <c r="E52" s="40" t="s">
        <v>12</v>
      </c>
      <c r="F52" s="41">
        <v>170000</v>
      </c>
      <c r="G52" s="10">
        <v>7.5</v>
      </c>
      <c r="H52" s="11">
        <f t="shared" si="5"/>
        <v>1275000</v>
      </c>
      <c r="I52" s="103"/>
      <c r="J52" s="26"/>
      <c r="K52" s="26"/>
      <c r="L52" s="27"/>
      <c r="M52" s="32"/>
    </row>
    <row r="53" spans="1:13" s="12" customFormat="1" ht="23.25" customHeight="1">
      <c r="A53" s="85"/>
      <c r="B53" s="88"/>
      <c r="C53" s="97"/>
      <c r="D53" s="39" t="s">
        <v>41</v>
      </c>
      <c r="E53" s="40" t="s">
        <v>12</v>
      </c>
      <c r="F53" s="41">
        <v>15000</v>
      </c>
      <c r="G53" s="10">
        <v>12</v>
      </c>
      <c r="H53" s="11">
        <f t="shared" si="5"/>
        <v>180000</v>
      </c>
      <c r="I53" s="103"/>
      <c r="J53" s="26"/>
      <c r="K53" s="26"/>
      <c r="L53" s="27"/>
      <c r="M53" s="32"/>
    </row>
    <row r="54" spans="1:13" s="12" customFormat="1" ht="23.25" customHeight="1">
      <c r="A54" s="85"/>
      <c r="B54" s="88"/>
      <c r="C54" s="97"/>
      <c r="D54" s="43" t="s">
        <v>15</v>
      </c>
      <c r="E54" s="40" t="s">
        <v>12</v>
      </c>
      <c r="F54" s="41">
        <v>17000</v>
      </c>
      <c r="G54" s="10"/>
      <c r="H54" s="11"/>
      <c r="I54" s="103"/>
      <c r="J54" s="26"/>
      <c r="K54" s="26"/>
      <c r="L54" s="27"/>
      <c r="M54" s="32"/>
    </row>
    <row r="55" spans="1:13" s="12" customFormat="1" ht="17.25" customHeight="1">
      <c r="A55" s="85"/>
      <c r="B55" s="88"/>
      <c r="C55" s="97"/>
      <c r="D55" s="43" t="s">
        <v>28</v>
      </c>
      <c r="E55" s="40" t="s">
        <v>20</v>
      </c>
      <c r="F55" s="41">
        <v>20000</v>
      </c>
      <c r="G55" s="10">
        <v>3</v>
      </c>
      <c r="H55" s="11">
        <f t="shared" si="5"/>
        <v>60000</v>
      </c>
      <c r="I55" s="103"/>
      <c r="J55" s="26"/>
      <c r="K55" s="26"/>
      <c r="L55" s="27"/>
      <c r="M55" s="32"/>
    </row>
    <row r="56" spans="1:13" s="12" customFormat="1" ht="23.25" customHeight="1">
      <c r="A56" s="85"/>
      <c r="B56" s="88"/>
      <c r="C56" s="97"/>
      <c r="D56" s="43" t="s">
        <v>29</v>
      </c>
      <c r="E56" s="40" t="s">
        <v>12</v>
      </c>
      <c r="F56" s="41">
        <v>5000</v>
      </c>
      <c r="G56" s="10">
        <v>0.5</v>
      </c>
      <c r="H56" s="11">
        <f t="shared" si="5"/>
        <v>2500</v>
      </c>
      <c r="I56" s="103"/>
      <c r="J56" s="26"/>
      <c r="K56" s="26"/>
      <c r="L56" s="27"/>
      <c r="M56" s="32"/>
    </row>
    <row r="57" spans="1:13" s="12" customFormat="1" ht="23.25" customHeight="1">
      <c r="A57" s="85"/>
      <c r="B57" s="88"/>
      <c r="C57" s="97"/>
      <c r="D57" s="43" t="s">
        <v>30</v>
      </c>
      <c r="E57" s="40" t="s">
        <v>22</v>
      </c>
      <c r="F57" s="41">
        <v>45000</v>
      </c>
      <c r="G57" s="10">
        <v>2</v>
      </c>
      <c r="H57" s="11">
        <f t="shared" si="5"/>
        <v>90000</v>
      </c>
      <c r="I57" s="103"/>
      <c r="J57" s="26"/>
      <c r="K57" s="26"/>
      <c r="L57" s="27"/>
      <c r="M57" s="32"/>
    </row>
    <row r="58" spans="1:13" s="12" customFormat="1" ht="23.25" customHeight="1">
      <c r="A58" s="85"/>
      <c r="B58" s="88"/>
      <c r="C58" s="97"/>
      <c r="D58" s="43" t="s">
        <v>31</v>
      </c>
      <c r="E58" s="40" t="s">
        <v>12</v>
      </c>
      <c r="F58" s="41">
        <v>60000</v>
      </c>
      <c r="G58" s="10">
        <v>0.4</v>
      </c>
      <c r="H58" s="11">
        <f t="shared" si="5"/>
        <v>24000</v>
      </c>
      <c r="I58" s="103"/>
      <c r="J58" s="26"/>
      <c r="K58" s="26"/>
      <c r="L58" s="27"/>
      <c r="M58" s="32"/>
    </row>
    <row r="59" spans="1:13" s="12" customFormat="1" ht="23.25" customHeight="1">
      <c r="A59" s="85"/>
      <c r="B59" s="88"/>
      <c r="C59" s="97"/>
      <c r="D59" s="43" t="s">
        <v>34</v>
      </c>
      <c r="E59" s="40" t="s">
        <v>20</v>
      </c>
      <c r="F59" s="41">
        <v>34000</v>
      </c>
      <c r="G59" s="10">
        <v>0.5</v>
      </c>
      <c r="H59" s="11">
        <f t="shared" si="5"/>
        <v>17000</v>
      </c>
      <c r="I59" s="103"/>
      <c r="J59" s="26"/>
      <c r="K59" s="26"/>
      <c r="L59" s="27"/>
      <c r="M59" s="32"/>
    </row>
    <row r="60" spans="1:13" s="12" customFormat="1" ht="23.25" customHeight="1">
      <c r="A60" s="85"/>
      <c r="B60" s="88"/>
      <c r="C60" s="97"/>
      <c r="D60" s="43" t="s">
        <v>32</v>
      </c>
      <c r="E60" s="40" t="s">
        <v>12</v>
      </c>
      <c r="F60" s="41">
        <v>55000</v>
      </c>
      <c r="G60" s="10">
        <v>0.3</v>
      </c>
      <c r="H60" s="11">
        <f t="shared" si="5"/>
        <v>16500</v>
      </c>
      <c r="I60" s="103"/>
      <c r="J60" s="26"/>
      <c r="K60" s="26"/>
      <c r="L60" s="27"/>
      <c r="M60" s="32"/>
    </row>
    <row r="61" spans="1:13" s="12" customFormat="1" ht="23.25" customHeight="1">
      <c r="A61" s="85"/>
      <c r="B61" s="88"/>
      <c r="C61" s="97"/>
      <c r="D61" s="43" t="s">
        <v>35</v>
      </c>
      <c r="E61" s="40" t="s">
        <v>12</v>
      </c>
      <c r="F61" s="41">
        <v>50000</v>
      </c>
      <c r="G61" s="10">
        <v>0.2</v>
      </c>
      <c r="H61" s="11">
        <f t="shared" si="5"/>
        <v>10000</v>
      </c>
      <c r="I61" s="103"/>
      <c r="J61" s="26"/>
      <c r="K61" s="26"/>
      <c r="L61" s="27"/>
      <c r="M61" s="32"/>
    </row>
    <row r="62" spans="1:13" s="12" customFormat="1" ht="23.25" customHeight="1">
      <c r="A62" s="86"/>
      <c r="B62" s="89"/>
      <c r="C62" s="98"/>
      <c r="D62" s="46"/>
      <c r="E62" s="40"/>
      <c r="F62" s="41"/>
      <c r="G62" s="10"/>
      <c r="H62" s="71">
        <f>SUM(H50:H61)</f>
        <v>4067500</v>
      </c>
      <c r="I62" s="104"/>
      <c r="J62" s="25"/>
      <c r="K62" s="25"/>
      <c r="L62" s="25"/>
      <c r="M62" s="25"/>
    </row>
    <row r="63" spans="1:13" s="12" customFormat="1" ht="23.25" customHeight="1">
      <c r="A63" s="84">
        <v>4</v>
      </c>
      <c r="B63" s="87" t="s">
        <v>83</v>
      </c>
      <c r="C63" s="94" t="s">
        <v>52</v>
      </c>
      <c r="D63" s="60" t="s">
        <v>16</v>
      </c>
      <c r="E63" s="48" t="s">
        <v>12</v>
      </c>
      <c r="F63" s="61">
        <v>100000</v>
      </c>
      <c r="G63" s="10">
        <v>14</v>
      </c>
      <c r="H63" s="11">
        <f>G63*F63</f>
        <v>1400000</v>
      </c>
      <c r="I63" s="93"/>
      <c r="J63" s="25"/>
      <c r="K63" s="25"/>
      <c r="L63" s="25"/>
      <c r="M63" s="25"/>
    </row>
    <row r="64" spans="1:13" s="12" customFormat="1" ht="23.25" customHeight="1">
      <c r="A64" s="85"/>
      <c r="B64" s="88"/>
      <c r="C64" s="95"/>
      <c r="D64" s="60" t="s">
        <v>13</v>
      </c>
      <c r="E64" s="48" t="s">
        <v>12</v>
      </c>
      <c r="F64" s="61">
        <v>25000</v>
      </c>
      <c r="G64" s="10">
        <v>14</v>
      </c>
      <c r="H64" s="11">
        <f t="shared" ref="H64:H76" si="6">G64*F64</f>
        <v>350000</v>
      </c>
      <c r="I64" s="93"/>
    </row>
    <row r="65" spans="1:9" s="12" customFormat="1" ht="23.25" customHeight="1">
      <c r="A65" s="85"/>
      <c r="B65" s="88"/>
      <c r="C65" s="95"/>
      <c r="D65" s="60" t="s">
        <v>37</v>
      </c>
      <c r="E65" s="48" t="s">
        <v>12</v>
      </c>
      <c r="F65" s="61">
        <v>15000</v>
      </c>
      <c r="G65" s="10">
        <v>13</v>
      </c>
      <c r="H65" s="11">
        <f t="shared" si="6"/>
        <v>195000</v>
      </c>
      <c r="I65" s="93"/>
    </row>
    <row r="66" spans="1:9" s="12" customFormat="1" ht="23.25" customHeight="1">
      <c r="A66" s="85"/>
      <c r="B66" s="88"/>
      <c r="C66" s="95"/>
      <c r="D66" s="60" t="s">
        <v>11</v>
      </c>
      <c r="E66" s="48" t="s">
        <v>12</v>
      </c>
      <c r="F66" s="61">
        <v>150000</v>
      </c>
      <c r="G66" s="10">
        <v>8</v>
      </c>
      <c r="H66" s="11">
        <f t="shared" si="6"/>
        <v>1200000</v>
      </c>
      <c r="I66" s="93"/>
    </row>
    <row r="67" spans="1:9" s="12" customFormat="1" ht="23.25" customHeight="1">
      <c r="A67" s="85"/>
      <c r="B67" s="88"/>
      <c r="C67" s="95"/>
      <c r="D67" s="60" t="s">
        <v>42</v>
      </c>
      <c r="E67" s="48" t="s">
        <v>12</v>
      </c>
      <c r="F67" s="61">
        <v>17000</v>
      </c>
      <c r="G67" s="10">
        <v>9</v>
      </c>
      <c r="H67" s="11">
        <f t="shared" si="6"/>
        <v>153000</v>
      </c>
      <c r="I67" s="93"/>
    </row>
    <row r="68" spans="1:9" s="12" customFormat="1" ht="23.25" customHeight="1">
      <c r="A68" s="85"/>
      <c r="B68" s="88"/>
      <c r="C68" s="95"/>
      <c r="D68" s="62" t="s">
        <v>15</v>
      </c>
      <c r="E68" s="48" t="s">
        <v>12</v>
      </c>
      <c r="F68" s="61">
        <v>17000</v>
      </c>
      <c r="G68" s="10">
        <v>2</v>
      </c>
      <c r="H68" s="11">
        <f t="shared" si="6"/>
        <v>34000</v>
      </c>
      <c r="I68" s="93"/>
    </row>
    <row r="69" spans="1:9" s="12" customFormat="1" ht="23.25" customHeight="1">
      <c r="A69" s="85"/>
      <c r="B69" s="88"/>
      <c r="C69" s="95"/>
      <c r="D69" s="43" t="s">
        <v>28</v>
      </c>
      <c r="E69" s="40" t="s">
        <v>20</v>
      </c>
      <c r="F69" s="41">
        <v>20000</v>
      </c>
      <c r="G69" s="10">
        <v>2</v>
      </c>
      <c r="H69" s="11">
        <f t="shared" si="6"/>
        <v>40000</v>
      </c>
      <c r="I69" s="93"/>
    </row>
    <row r="70" spans="1:9" s="12" customFormat="1" ht="23.25" customHeight="1">
      <c r="A70" s="85"/>
      <c r="B70" s="88"/>
      <c r="C70" s="95"/>
      <c r="D70" s="43" t="s">
        <v>29</v>
      </c>
      <c r="E70" s="40" t="s">
        <v>12</v>
      </c>
      <c r="F70" s="41">
        <v>5000</v>
      </c>
      <c r="G70" s="10">
        <v>0.5</v>
      </c>
      <c r="H70" s="11">
        <f t="shared" si="6"/>
        <v>2500</v>
      </c>
      <c r="I70" s="93"/>
    </row>
    <row r="71" spans="1:9" s="12" customFormat="1" ht="23.25" customHeight="1">
      <c r="A71" s="85"/>
      <c r="B71" s="88"/>
      <c r="C71" s="95"/>
      <c r="D71" s="43" t="s">
        <v>30</v>
      </c>
      <c r="E71" s="40" t="s">
        <v>22</v>
      </c>
      <c r="F71" s="41">
        <v>45000</v>
      </c>
      <c r="G71" s="10">
        <v>2</v>
      </c>
      <c r="H71" s="11">
        <f t="shared" si="6"/>
        <v>90000</v>
      </c>
      <c r="I71" s="93"/>
    </row>
    <row r="72" spans="1:9" s="12" customFormat="1" ht="23.25" customHeight="1">
      <c r="A72" s="85"/>
      <c r="B72" s="88"/>
      <c r="C72" s="95"/>
      <c r="D72" s="43" t="s">
        <v>31</v>
      </c>
      <c r="E72" s="40" t="s">
        <v>12</v>
      </c>
      <c r="F72" s="41">
        <v>60000</v>
      </c>
      <c r="G72" s="10">
        <v>0.4</v>
      </c>
      <c r="H72" s="11">
        <f t="shared" si="6"/>
        <v>24000</v>
      </c>
      <c r="I72" s="93"/>
    </row>
    <row r="73" spans="1:9" s="12" customFormat="1" ht="23.25" customHeight="1">
      <c r="A73" s="85"/>
      <c r="B73" s="88"/>
      <c r="C73" s="95"/>
      <c r="D73" s="43" t="s">
        <v>34</v>
      </c>
      <c r="E73" s="40" t="s">
        <v>20</v>
      </c>
      <c r="F73" s="41">
        <v>34000</v>
      </c>
      <c r="G73" s="10">
        <v>0.5</v>
      </c>
      <c r="H73" s="11">
        <f t="shared" si="6"/>
        <v>17000</v>
      </c>
      <c r="I73" s="93"/>
    </row>
    <row r="74" spans="1:9" s="12" customFormat="1" ht="23.25" customHeight="1">
      <c r="A74" s="85"/>
      <c r="B74" s="88"/>
      <c r="C74" s="95"/>
      <c r="D74" s="43" t="s">
        <v>32</v>
      </c>
      <c r="E74" s="40" t="s">
        <v>12</v>
      </c>
      <c r="F74" s="41">
        <v>55000</v>
      </c>
      <c r="G74" s="10">
        <v>0.3</v>
      </c>
      <c r="H74" s="11">
        <f t="shared" si="6"/>
        <v>16500</v>
      </c>
      <c r="I74" s="93"/>
    </row>
    <row r="75" spans="1:9" s="12" customFormat="1" ht="23.25" customHeight="1">
      <c r="A75" s="85"/>
      <c r="B75" s="88"/>
      <c r="C75" s="95"/>
      <c r="D75" s="43" t="s">
        <v>35</v>
      </c>
      <c r="E75" s="40" t="s">
        <v>12</v>
      </c>
      <c r="F75" s="41">
        <v>50000</v>
      </c>
      <c r="G75" s="10">
        <v>0.2</v>
      </c>
      <c r="H75" s="11">
        <f t="shared" si="6"/>
        <v>10000</v>
      </c>
      <c r="I75" s="93"/>
    </row>
    <row r="76" spans="1:9" s="12" customFormat="1" ht="23.25" customHeight="1">
      <c r="A76" s="85"/>
      <c r="B76" s="88"/>
      <c r="C76" s="95"/>
      <c r="D76" s="43" t="s">
        <v>33</v>
      </c>
      <c r="E76" s="40" t="s">
        <v>12</v>
      </c>
      <c r="F76" s="41">
        <v>37600</v>
      </c>
      <c r="G76" s="10">
        <v>12</v>
      </c>
      <c r="H76" s="11">
        <f t="shared" si="6"/>
        <v>451200</v>
      </c>
      <c r="I76" s="93"/>
    </row>
    <row r="77" spans="1:9" s="12" customFormat="1" ht="23.25" customHeight="1">
      <c r="A77" s="85"/>
      <c r="B77" s="88"/>
      <c r="C77" s="105"/>
      <c r="D77" s="43"/>
      <c r="E77" s="40"/>
      <c r="F77" s="41"/>
      <c r="G77" s="10"/>
      <c r="H77" s="71">
        <f>SUM(H63:H76)</f>
        <v>3983200</v>
      </c>
      <c r="I77" s="93"/>
    </row>
    <row r="78" spans="1:9" s="12" customFormat="1" ht="23.25" customHeight="1">
      <c r="A78" s="85"/>
      <c r="B78" s="88"/>
      <c r="C78" s="96" t="s">
        <v>51</v>
      </c>
      <c r="D78" s="43" t="s">
        <v>11</v>
      </c>
      <c r="E78" s="40" t="s">
        <v>12</v>
      </c>
      <c r="F78" s="61">
        <v>150000</v>
      </c>
      <c r="G78" s="10">
        <v>11</v>
      </c>
      <c r="H78" s="11">
        <f>G78*F78</f>
        <v>1650000</v>
      </c>
      <c r="I78" s="93"/>
    </row>
    <row r="79" spans="1:9" s="12" customFormat="1" ht="23.25" customHeight="1">
      <c r="A79" s="85"/>
      <c r="B79" s="88"/>
      <c r="C79" s="97"/>
      <c r="D79" s="46" t="s">
        <v>47</v>
      </c>
      <c r="E79" s="40" t="str">
        <f>E51</f>
        <v>Quả</v>
      </c>
      <c r="F79" s="61">
        <v>4500</v>
      </c>
      <c r="G79" s="10">
        <v>170</v>
      </c>
      <c r="H79" s="11">
        <f t="shared" ref="H79:H90" si="7">G79*F79</f>
        <v>765000</v>
      </c>
      <c r="I79" s="93"/>
    </row>
    <row r="80" spans="1:9" s="12" customFormat="1" ht="23.25" customHeight="1">
      <c r="A80" s="85"/>
      <c r="B80" s="88"/>
      <c r="C80" s="97"/>
      <c r="D80" s="46" t="s">
        <v>43</v>
      </c>
      <c r="E80" s="40" t="s">
        <v>12</v>
      </c>
      <c r="F80" s="61">
        <v>15000</v>
      </c>
      <c r="G80" s="10">
        <v>15</v>
      </c>
      <c r="H80" s="11">
        <f t="shared" si="7"/>
        <v>225000</v>
      </c>
      <c r="I80" s="93"/>
    </row>
    <row r="81" spans="1:12" s="12" customFormat="1" ht="23.25" customHeight="1">
      <c r="A81" s="85"/>
      <c r="B81" s="88"/>
      <c r="C81" s="97"/>
      <c r="D81" s="46" t="s">
        <v>39</v>
      </c>
      <c r="E81" s="40" t="s">
        <v>12</v>
      </c>
      <c r="F81" s="61">
        <v>170000</v>
      </c>
      <c r="G81" s="10">
        <v>7</v>
      </c>
      <c r="H81" s="11">
        <f t="shared" si="7"/>
        <v>1190000</v>
      </c>
      <c r="I81" s="93"/>
    </row>
    <row r="82" spans="1:12" s="12" customFormat="1" ht="23.25" customHeight="1">
      <c r="A82" s="85"/>
      <c r="B82" s="88"/>
      <c r="C82" s="97"/>
      <c r="D82" s="43" t="s">
        <v>28</v>
      </c>
      <c r="E82" s="40" t="s">
        <v>20</v>
      </c>
      <c r="F82" s="61">
        <v>20000</v>
      </c>
      <c r="G82" s="10">
        <v>2</v>
      </c>
      <c r="H82" s="11">
        <f t="shared" si="7"/>
        <v>40000</v>
      </c>
      <c r="I82" s="93"/>
    </row>
    <row r="83" spans="1:12" s="12" customFormat="1" ht="23.25" customHeight="1">
      <c r="A83" s="85"/>
      <c r="B83" s="88"/>
      <c r="C83" s="97"/>
      <c r="D83" s="43" t="s">
        <v>29</v>
      </c>
      <c r="E83" s="40" t="s">
        <v>12</v>
      </c>
      <c r="F83" s="61">
        <v>5000</v>
      </c>
      <c r="G83" s="10">
        <v>0.5</v>
      </c>
      <c r="H83" s="11">
        <f t="shared" si="7"/>
        <v>2500</v>
      </c>
      <c r="I83" s="93"/>
    </row>
    <row r="84" spans="1:12" s="12" customFormat="1" ht="23.25" customHeight="1">
      <c r="A84" s="85"/>
      <c r="B84" s="88"/>
      <c r="C84" s="97"/>
      <c r="D84" s="43" t="s">
        <v>30</v>
      </c>
      <c r="E84" s="40" t="s">
        <v>22</v>
      </c>
      <c r="F84" s="61">
        <v>45000</v>
      </c>
      <c r="G84" s="10">
        <v>1</v>
      </c>
      <c r="H84" s="11">
        <f t="shared" si="7"/>
        <v>45000</v>
      </c>
      <c r="I84" s="93"/>
    </row>
    <row r="85" spans="1:12" s="12" customFormat="1" ht="23.25" customHeight="1">
      <c r="A85" s="85"/>
      <c r="B85" s="88"/>
      <c r="C85" s="97"/>
      <c r="D85" s="43" t="s">
        <v>31</v>
      </c>
      <c r="E85" s="40" t="s">
        <v>12</v>
      </c>
      <c r="F85" s="61">
        <v>60000</v>
      </c>
      <c r="G85" s="10">
        <v>0.4</v>
      </c>
      <c r="H85" s="11">
        <f t="shared" si="7"/>
        <v>24000</v>
      </c>
      <c r="I85" s="93"/>
    </row>
    <row r="86" spans="1:12" s="12" customFormat="1" ht="23.25" customHeight="1">
      <c r="A86" s="85"/>
      <c r="B86" s="88"/>
      <c r="C86" s="97"/>
      <c r="D86" s="43" t="s">
        <v>34</v>
      </c>
      <c r="E86" s="40" t="s">
        <v>20</v>
      </c>
      <c r="F86" s="61">
        <v>34000</v>
      </c>
      <c r="G86" s="10">
        <v>0.5</v>
      </c>
      <c r="H86" s="11">
        <f t="shared" si="7"/>
        <v>17000</v>
      </c>
      <c r="I86" s="93"/>
    </row>
    <row r="87" spans="1:12" s="12" customFormat="1" ht="23.25" customHeight="1">
      <c r="A87" s="85"/>
      <c r="B87" s="88"/>
      <c r="C87" s="97"/>
      <c r="D87" s="43" t="s">
        <v>32</v>
      </c>
      <c r="E87" s="40" t="s">
        <v>12</v>
      </c>
      <c r="F87" s="61">
        <v>55000</v>
      </c>
      <c r="G87" s="10">
        <v>0.3</v>
      </c>
      <c r="H87" s="11">
        <f t="shared" si="7"/>
        <v>16500</v>
      </c>
      <c r="I87" s="93"/>
    </row>
    <row r="88" spans="1:12" s="12" customFormat="1" ht="23.25" customHeight="1">
      <c r="A88" s="85"/>
      <c r="B88" s="88"/>
      <c r="C88" s="97"/>
      <c r="D88" s="43" t="s">
        <v>35</v>
      </c>
      <c r="E88" s="40" t="s">
        <v>12</v>
      </c>
      <c r="F88" s="61">
        <v>50000</v>
      </c>
      <c r="G88" s="10">
        <v>0.2</v>
      </c>
      <c r="H88" s="11">
        <f t="shared" si="7"/>
        <v>10000</v>
      </c>
      <c r="I88" s="93"/>
      <c r="L88" s="12">
        <f>G20+G48+G76+G104+G132</f>
        <v>60</v>
      </c>
    </row>
    <row r="89" spans="1:12" s="12" customFormat="1" ht="23.25" customHeight="1">
      <c r="A89" s="85"/>
      <c r="B89" s="88"/>
      <c r="C89" s="97"/>
      <c r="D89" s="43" t="s">
        <v>40</v>
      </c>
      <c r="E89" s="40" t="s">
        <v>12</v>
      </c>
      <c r="F89" s="61">
        <v>30000</v>
      </c>
      <c r="G89" s="10"/>
      <c r="H89" s="11">
        <f t="shared" si="7"/>
        <v>0</v>
      </c>
      <c r="I89" s="93"/>
    </row>
    <row r="90" spans="1:12" s="12" customFormat="1" ht="23.25" customHeight="1">
      <c r="A90" s="85"/>
      <c r="B90" s="88"/>
      <c r="C90" s="97"/>
      <c r="D90" s="43" t="s">
        <v>66</v>
      </c>
      <c r="E90" s="40" t="s">
        <v>12</v>
      </c>
      <c r="F90" s="61">
        <v>25000</v>
      </c>
      <c r="G90" s="10">
        <v>0.5</v>
      </c>
      <c r="H90" s="11">
        <f t="shared" si="7"/>
        <v>12500</v>
      </c>
      <c r="I90" s="93"/>
    </row>
    <row r="91" spans="1:12" s="12" customFormat="1" ht="23.25" customHeight="1">
      <c r="A91" s="86"/>
      <c r="B91" s="89"/>
      <c r="C91" s="98"/>
      <c r="D91" s="46"/>
      <c r="E91" s="40"/>
      <c r="F91" s="41"/>
      <c r="G91" s="10"/>
      <c r="H91" s="71">
        <f>SUM(H78:H90)</f>
        <v>3997500</v>
      </c>
      <c r="I91" s="93"/>
    </row>
    <row r="92" spans="1:12" s="12" customFormat="1" ht="23.25" customHeight="1">
      <c r="A92" s="84">
        <v>5</v>
      </c>
      <c r="B92" s="87" t="s">
        <v>84</v>
      </c>
      <c r="C92" s="96" t="s">
        <v>65</v>
      </c>
      <c r="D92" s="60" t="s">
        <v>11</v>
      </c>
      <c r="E92" s="48" t="str">
        <f>E50</f>
        <v>Kg</v>
      </c>
      <c r="F92" s="61">
        <v>150000</v>
      </c>
      <c r="G92" s="10">
        <v>12</v>
      </c>
      <c r="H92" s="11">
        <f>G92*F92</f>
        <v>1800000</v>
      </c>
      <c r="I92" s="93"/>
    </row>
    <row r="93" spans="1:12" s="12" customFormat="1" ht="23.25" customHeight="1">
      <c r="A93" s="85"/>
      <c r="B93" s="88"/>
      <c r="C93" s="97"/>
      <c r="D93" s="60" t="s">
        <v>44</v>
      </c>
      <c r="E93" s="48" t="str">
        <f>E51</f>
        <v>Quả</v>
      </c>
      <c r="F93" s="61">
        <v>4500</v>
      </c>
      <c r="G93" s="10">
        <v>204</v>
      </c>
      <c r="H93" s="11">
        <f t="shared" ref="H93:H104" si="8">G93*F93</f>
        <v>918000</v>
      </c>
      <c r="I93" s="93"/>
    </row>
    <row r="94" spans="1:12" s="12" customFormat="1" ht="23.25" customHeight="1">
      <c r="A94" s="85"/>
      <c r="B94" s="88"/>
      <c r="C94" s="97"/>
      <c r="D94" s="60" t="s">
        <v>13</v>
      </c>
      <c r="E94" s="48" t="s">
        <v>12</v>
      </c>
      <c r="F94" s="61">
        <v>25000</v>
      </c>
      <c r="G94" s="10">
        <v>14</v>
      </c>
      <c r="H94" s="11">
        <f t="shared" si="8"/>
        <v>350000</v>
      </c>
      <c r="I94" s="93"/>
    </row>
    <row r="95" spans="1:12" s="12" customFormat="1" ht="23.25" customHeight="1">
      <c r="A95" s="85"/>
      <c r="B95" s="88"/>
      <c r="C95" s="97"/>
      <c r="D95" s="60" t="s">
        <v>14</v>
      </c>
      <c r="E95" s="48" t="s">
        <v>12</v>
      </c>
      <c r="F95" s="61">
        <v>15000</v>
      </c>
      <c r="G95" s="10">
        <v>14</v>
      </c>
      <c r="H95" s="11">
        <f t="shared" si="8"/>
        <v>210000</v>
      </c>
      <c r="I95" s="93"/>
    </row>
    <row r="96" spans="1:12" s="12" customFormat="1" ht="23.25" customHeight="1">
      <c r="A96" s="85"/>
      <c r="B96" s="88"/>
      <c r="C96" s="97"/>
      <c r="D96" s="62" t="s">
        <v>28</v>
      </c>
      <c r="E96" s="48" t="s">
        <v>20</v>
      </c>
      <c r="F96" s="61">
        <v>20000</v>
      </c>
      <c r="G96" s="10">
        <v>2</v>
      </c>
      <c r="H96" s="11">
        <f t="shared" si="8"/>
        <v>40000</v>
      </c>
      <c r="I96" s="93"/>
    </row>
    <row r="97" spans="1:9" s="12" customFormat="1" ht="23.25" customHeight="1">
      <c r="A97" s="85"/>
      <c r="B97" s="88"/>
      <c r="C97" s="97"/>
      <c r="D97" s="62" t="s">
        <v>29</v>
      </c>
      <c r="E97" s="48" t="s">
        <v>12</v>
      </c>
      <c r="F97" s="61">
        <v>5000</v>
      </c>
      <c r="G97" s="10">
        <v>0.5</v>
      </c>
      <c r="H97" s="11">
        <f t="shared" si="8"/>
        <v>2500</v>
      </c>
      <c r="I97" s="93"/>
    </row>
    <row r="98" spans="1:9" s="12" customFormat="1" ht="23.25" customHeight="1">
      <c r="A98" s="85"/>
      <c r="B98" s="88"/>
      <c r="C98" s="97"/>
      <c r="D98" s="62" t="s">
        <v>30</v>
      </c>
      <c r="E98" s="48" t="s">
        <v>22</v>
      </c>
      <c r="F98" s="61">
        <v>45000</v>
      </c>
      <c r="G98" s="10"/>
      <c r="H98" s="11">
        <f t="shared" si="8"/>
        <v>0</v>
      </c>
      <c r="I98" s="93"/>
    </row>
    <row r="99" spans="1:9" s="12" customFormat="1" ht="23.25" customHeight="1">
      <c r="A99" s="85"/>
      <c r="B99" s="88"/>
      <c r="C99" s="97"/>
      <c r="D99" s="62" t="s">
        <v>31</v>
      </c>
      <c r="E99" s="48" t="s">
        <v>12</v>
      </c>
      <c r="F99" s="61">
        <v>60000</v>
      </c>
      <c r="G99" s="10">
        <v>0.4</v>
      </c>
      <c r="H99" s="11">
        <f t="shared" si="8"/>
        <v>24000</v>
      </c>
      <c r="I99" s="93"/>
    </row>
    <row r="100" spans="1:9" s="12" customFormat="1" ht="23.25" customHeight="1">
      <c r="A100" s="85"/>
      <c r="B100" s="88"/>
      <c r="C100" s="97"/>
      <c r="D100" s="62" t="s">
        <v>34</v>
      </c>
      <c r="E100" s="48" t="s">
        <v>20</v>
      </c>
      <c r="F100" s="61">
        <v>34000</v>
      </c>
      <c r="G100" s="10">
        <v>0.5</v>
      </c>
      <c r="H100" s="11">
        <f t="shared" si="8"/>
        <v>17000</v>
      </c>
      <c r="I100" s="93"/>
    </row>
    <row r="101" spans="1:9" s="12" customFormat="1" ht="23.25" customHeight="1">
      <c r="A101" s="85"/>
      <c r="B101" s="88"/>
      <c r="C101" s="97"/>
      <c r="D101" s="62" t="s">
        <v>32</v>
      </c>
      <c r="E101" s="48" t="s">
        <v>12</v>
      </c>
      <c r="F101" s="61">
        <v>55000</v>
      </c>
      <c r="G101" s="10">
        <v>0.3</v>
      </c>
      <c r="H101" s="11">
        <f t="shared" si="8"/>
        <v>16500</v>
      </c>
      <c r="I101" s="93"/>
    </row>
    <row r="102" spans="1:9" s="12" customFormat="1" ht="23.25" customHeight="1">
      <c r="A102" s="85"/>
      <c r="B102" s="88"/>
      <c r="C102" s="97"/>
      <c r="D102" s="62" t="s">
        <v>35</v>
      </c>
      <c r="E102" s="48" t="s">
        <v>12</v>
      </c>
      <c r="F102" s="61">
        <v>50000</v>
      </c>
      <c r="G102" s="10">
        <v>0.2</v>
      </c>
      <c r="H102" s="11">
        <f t="shared" si="8"/>
        <v>10000</v>
      </c>
      <c r="I102" s="93"/>
    </row>
    <row r="103" spans="1:9" s="12" customFormat="1" ht="23.25" customHeight="1">
      <c r="A103" s="85"/>
      <c r="B103" s="88"/>
      <c r="C103" s="97"/>
      <c r="D103" s="62" t="s">
        <v>40</v>
      </c>
      <c r="E103" s="48" t="s">
        <v>12</v>
      </c>
      <c r="F103" s="61">
        <v>30000</v>
      </c>
      <c r="G103" s="10"/>
      <c r="H103" s="11">
        <f t="shared" si="8"/>
        <v>0</v>
      </c>
      <c r="I103" s="93"/>
    </row>
    <row r="104" spans="1:9" s="12" customFormat="1" ht="23.25" customHeight="1">
      <c r="A104" s="85"/>
      <c r="B104" s="88"/>
      <c r="C104" s="97"/>
      <c r="D104" s="62" t="s">
        <v>33</v>
      </c>
      <c r="E104" s="48" t="s">
        <v>12</v>
      </c>
      <c r="F104" s="41">
        <v>37600</v>
      </c>
      <c r="G104" s="10">
        <v>12</v>
      </c>
      <c r="H104" s="11">
        <f t="shared" si="8"/>
        <v>451200</v>
      </c>
      <c r="I104" s="93"/>
    </row>
    <row r="105" spans="1:9" s="12" customFormat="1" ht="23.25" customHeight="1">
      <c r="A105" s="85"/>
      <c r="B105" s="88"/>
      <c r="C105" s="98"/>
      <c r="D105" s="43"/>
      <c r="E105" s="40"/>
      <c r="F105" s="41"/>
      <c r="G105" s="42"/>
      <c r="H105" s="71">
        <f>SUM(H92:H104)</f>
        <v>3839200</v>
      </c>
      <c r="I105" s="93"/>
    </row>
    <row r="106" spans="1:9" s="12" customFormat="1" ht="23.25" customHeight="1">
      <c r="A106" s="85"/>
      <c r="B106" s="88"/>
      <c r="C106" s="94" t="s">
        <v>67</v>
      </c>
      <c r="D106" s="60" t="s">
        <v>16</v>
      </c>
      <c r="E106" s="48" t="s">
        <v>12</v>
      </c>
      <c r="F106" s="61">
        <v>100000</v>
      </c>
      <c r="G106" s="10">
        <v>15</v>
      </c>
      <c r="H106" s="11">
        <f>G106*F106</f>
        <v>1500000</v>
      </c>
      <c r="I106" s="93"/>
    </row>
    <row r="107" spans="1:9" s="12" customFormat="1" ht="23.25" customHeight="1">
      <c r="A107" s="85"/>
      <c r="B107" s="88"/>
      <c r="C107" s="95"/>
      <c r="D107" s="60" t="s">
        <v>45</v>
      </c>
      <c r="E107" s="48" t="s">
        <v>12</v>
      </c>
      <c r="F107" s="61">
        <v>25000</v>
      </c>
      <c r="G107" s="10">
        <v>15</v>
      </c>
      <c r="H107" s="11">
        <f t="shared" ref="H107:H118" si="9">G107*F107</f>
        <v>375000</v>
      </c>
      <c r="I107" s="93"/>
    </row>
    <row r="108" spans="1:9" s="12" customFormat="1" ht="23.25" customHeight="1">
      <c r="A108" s="85"/>
      <c r="B108" s="88"/>
      <c r="C108" s="95"/>
      <c r="D108" s="60" t="s">
        <v>62</v>
      </c>
      <c r="E108" s="48" t="s">
        <v>12</v>
      </c>
      <c r="F108" s="61">
        <v>22000</v>
      </c>
      <c r="G108" s="10">
        <v>11</v>
      </c>
      <c r="H108" s="11">
        <f t="shared" si="9"/>
        <v>242000</v>
      </c>
      <c r="I108" s="93"/>
    </row>
    <row r="109" spans="1:9" s="12" customFormat="1" ht="23.25" customHeight="1">
      <c r="A109" s="85"/>
      <c r="B109" s="88"/>
      <c r="C109" s="95"/>
      <c r="D109" s="60" t="s">
        <v>11</v>
      </c>
      <c r="E109" s="48" t="s">
        <v>12</v>
      </c>
      <c r="F109" s="61">
        <v>150000</v>
      </c>
      <c r="G109" s="10">
        <v>11</v>
      </c>
      <c r="H109" s="11">
        <f t="shared" si="9"/>
        <v>1650000</v>
      </c>
      <c r="I109" s="93"/>
    </row>
    <row r="110" spans="1:9" s="12" customFormat="1" ht="23.25" customHeight="1">
      <c r="A110" s="85"/>
      <c r="B110" s="88"/>
      <c r="C110" s="95"/>
      <c r="D110" s="60" t="s">
        <v>43</v>
      </c>
      <c r="E110" s="48" t="s">
        <v>12</v>
      </c>
      <c r="F110" s="61">
        <v>15000</v>
      </c>
      <c r="G110" s="10">
        <v>15.2</v>
      </c>
      <c r="H110" s="11">
        <f t="shared" si="9"/>
        <v>228000</v>
      </c>
      <c r="I110" s="93"/>
    </row>
    <row r="111" spans="1:9" s="12" customFormat="1" ht="23.25" customHeight="1">
      <c r="A111" s="85"/>
      <c r="B111" s="88"/>
      <c r="C111" s="95"/>
      <c r="D111" s="62" t="s">
        <v>15</v>
      </c>
      <c r="E111" s="48" t="s">
        <v>12</v>
      </c>
      <c r="F111" s="61">
        <v>17000</v>
      </c>
      <c r="G111" s="10"/>
      <c r="H111" s="11">
        <f t="shared" si="9"/>
        <v>0</v>
      </c>
      <c r="I111" s="93"/>
    </row>
    <row r="112" spans="1:9" s="12" customFormat="1" ht="23.25" customHeight="1">
      <c r="A112" s="85"/>
      <c r="B112" s="88"/>
      <c r="C112" s="95"/>
      <c r="D112" s="43" t="s">
        <v>28</v>
      </c>
      <c r="E112" s="40" t="s">
        <v>20</v>
      </c>
      <c r="F112" s="41">
        <v>20000</v>
      </c>
      <c r="G112" s="10">
        <v>2</v>
      </c>
      <c r="H112" s="11">
        <f t="shared" si="9"/>
        <v>40000</v>
      </c>
      <c r="I112" s="93"/>
    </row>
    <row r="113" spans="1:9" s="12" customFormat="1" ht="23.25" customHeight="1">
      <c r="A113" s="85"/>
      <c r="B113" s="88"/>
      <c r="C113" s="95"/>
      <c r="D113" s="43" t="s">
        <v>29</v>
      </c>
      <c r="E113" s="40" t="s">
        <v>12</v>
      </c>
      <c r="F113" s="41">
        <v>5000</v>
      </c>
      <c r="G113" s="10">
        <v>0.5</v>
      </c>
      <c r="H113" s="11">
        <f t="shared" si="9"/>
        <v>2500</v>
      </c>
      <c r="I113" s="93"/>
    </row>
    <row r="114" spans="1:9" s="12" customFormat="1" ht="23.25" customHeight="1">
      <c r="A114" s="85"/>
      <c r="B114" s="88"/>
      <c r="C114" s="95"/>
      <c r="D114" s="43" t="s">
        <v>30</v>
      </c>
      <c r="E114" s="40" t="s">
        <v>22</v>
      </c>
      <c r="F114" s="41">
        <v>45000</v>
      </c>
      <c r="G114" s="10">
        <v>3</v>
      </c>
      <c r="H114" s="11">
        <f t="shared" si="9"/>
        <v>135000</v>
      </c>
      <c r="I114" s="93"/>
    </row>
    <row r="115" spans="1:9" s="12" customFormat="1" ht="23.25" customHeight="1">
      <c r="A115" s="85"/>
      <c r="B115" s="88"/>
      <c r="C115" s="95"/>
      <c r="D115" s="43" t="s">
        <v>31</v>
      </c>
      <c r="E115" s="40" t="s">
        <v>12</v>
      </c>
      <c r="F115" s="41">
        <v>60000</v>
      </c>
      <c r="G115" s="10">
        <v>0.4</v>
      </c>
      <c r="H115" s="11">
        <f t="shared" si="9"/>
        <v>24000</v>
      </c>
      <c r="I115" s="93"/>
    </row>
    <row r="116" spans="1:9" s="12" customFormat="1" ht="23.25" customHeight="1">
      <c r="A116" s="85"/>
      <c r="B116" s="88"/>
      <c r="C116" s="95"/>
      <c r="D116" s="43" t="s">
        <v>34</v>
      </c>
      <c r="E116" s="40" t="s">
        <v>20</v>
      </c>
      <c r="F116" s="41">
        <v>34000</v>
      </c>
      <c r="G116" s="10">
        <v>0.5</v>
      </c>
      <c r="H116" s="11">
        <f t="shared" si="9"/>
        <v>17000</v>
      </c>
      <c r="I116" s="93"/>
    </row>
    <row r="117" spans="1:9" s="12" customFormat="1" ht="23.25" customHeight="1">
      <c r="A117" s="85"/>
      <c r="B117" s="88"/>
      <c r="C117" s="95"/>
      <c r="D117" s="43" t="s">
        <v>32</v>
      </c>
      <c r="E117" s="40" t="s">
        <v>12</v>
      </c>
      <c r="F117" s="41">
        <v>55000</v>
      </c>
      <c r="G117" s="10">
        <v>0.3</v>
      </c>
      <c r="H117" s="11">
        <f t="shared" si="9"/>
        <v>16500</v>
      </c>
      <c r="I117" s="93"/>
    </row>
    <row r="118" spans="1:9" s="12" customFormat="1" ht="23.25" customHeight="1">
      <c r="A118" s="85"/>
      <c r="B118" s="88"/>
      <c r="C118" s="95"/>
      <c r="D118" s="43" t="s">
        <v>35</v>
      </c>
      <c r="E118" s="40" t="s">
        <v>12</v>
      </c>
      <c r="F118" s="41">
        <v>50000</v>
      </c>
      <c r="G118" s="10">
        <v>0.2</v>
      </c>
      <c r="H118" s="11">
        <f t="shared" si="9"/>
        <v>10000</v>
      </c>
      <c r="I118" s="93"/>
    </row>
    <row r="119" spans="1:9" s="12" customFormat="1" ht="23.25" customHeight="1">
      <c r="A119" s="86"/>
      <c r="B119" s="89"/>
      <c r="C119" s="95"/>
      <c r="D119" s="46"/>
      <c r="E119" s="44"/>
      <c r="F119" s="45"/>
      <c r="G119" s="42"/>
      <c r="H119" s="71">
        <f>SUM(H106:H118)</f>
        <v>4240000</v>
      </c>
      <c r="I119" s="93"/>
    </row>
    <row r="120" spans="1:9" s="12" customFormat="1" ht="23.25" customHeight="1">
      <c r="A120" s="84">
        <v>6</v>
      </c>
      <c r="B120" s="87" t="s">
        <v>85</v>
      </c>
      <c r="C120" s="96" t="s">
        <v>49</v>
      </c>
      <c r="D120" s="60" t="s">
        <v>11</v>
      </c>
      <c r="E120" s="48" t="s">
        <v>12</v>
      </c>
      <c r="F120" s="61">
        <v>150000</v>
      </c>
      <c r="G120" s="10">
        <v>11</v>
      </c>
      <c r="H120" s="11">
        <f t="shared" ref="H120:H122" si="10">F120*G120</f>
        <v>1650000</v>
      </c>
      <c r="I120" s="102"/>
    </row>
    <row r="121" spans="1:9" s="12" customFormat="1" ht="23.25" customHeight="1">
      <c r="A121" s="85"/>
      <c r="B121" s="88"/>
      <c r="C121" s="97"/>
      <c r="D121" s="60" t="s">
        <v>13</v>
      </c>
      <c r="E121" s="48" t="s">
        <v>12</v>
      </c>
      <c r="F121" s="61">
        <v>25000</v>
      </c>
      <c r="G121" s="10">
        <v>14</v>
      </c>
      <c r="H121" s="11">
        <f t="shared" si="10"/>
        <v>350000</v>
      </c>
      <c r="I121" s="103"/>
    </row>
    <row r="122" spans="1:9" s="12" customFormat="1" ht="23.25" customHeight="1">
      <c r="A122" s="85"/>
      <c r="B122" s="88"/>
      <c r="C122" s="97"/>
      <c r="D122" s="60" t="s">
        <v>36</v>
      </c>
      <c r="E122" s="48" t="s">
        <v>12</v>
      </c>
      <c r="F122" s="61">
        <v>170000</v>
      </c>
      <c r="G122" s="10">
        <v>7</v>
      </c>
      <c r="H122" s="11">
        <f t="shared" si="10"/>
        <v>1190000</v>
      </c>
      <c r="I122" s="103"/>
    </row>
    <row r="123" spans="1:9" s="12" customFormat="1" ht="23.25" customHeight="1">
      <c r="A123" s="85"/>
      <c r="B123" s="88"/>
      <c r="C123" s="97"/>
      <c r="D123" s="60" t="s">
        <v>41</v>
      </c>
      <c r="E123" s="48" t="s">
        <v>12</v>
      </c>
      <c r="F123" s="61">
        <v>15000</v>
      </c>
      <c r="G123" s="10">
        <v>12</v>
      </c>
      <c r="H123" s="11">
        <f t="shared" ref="H123:H132" si="11">G123*F123</f>
        <v>180000</v>
      </c>
      <c r="I123" s="103"/>
    </row>
    <row r="124" spans="1:9" s="12" customFormat="1" ht="23.25" customHeight="1">
      <c r="A124" s="85"/>
      <c r="B124" s="88"/>
      <c r="C124" s="97"/>
      <c r="D124" s="62" t="s">
        <v>15</v>
      </c>
      <c r="E124" s="48" t="s">
        <v>12</v>
      </c>
      <c r="F124" s="61">
        <v>17000</v>
      </c>
      <c r="G124" s="10">
        <v>2</v>
      </c>
      <c r="H124" s="11">
        <f t="shared" si="11"/>
        <v>34000</v>
      </c>
      <c r="I124" s="103"/>
    </row>
    <row r="125" spans="1:9" s="12" customFormat="1" ht="23.25" customHeight="1">
      <c r="A125" s="85"/>
      <c r="B125" s="88"/>
      <c r="C125" s="97"/>
      <c r="D125" s="43" t="s">
        <v>28</v>
      </c>
      <c r="E125" s="40" t="s">
        <v>20</v>
      </c>
      <c r="F125" s="41">
        <v>20000</v>
      </c>
      <c r="G125" s="10">
        <v>2</v>
      </c>
      <c r="H125" s="11">
        <f t="shared" si="11"/>
        <v>40000</v>
      </c>
      <c r="I125" s="103"/>
    </row>
    <row r="126" spans="1:9" s="12" customFormat="1" ht="23.25" customHeight="1">
      <c r="A126" s="85"/>
      <c r="B126" s="88"/>
      <c r="C126" s="97"/>
      <c r="D126" s="43" t="s">
        <v>29</v>
      </c>
      <c r="E126" s="40" t="s">
        <v>12</v>
      </c>
      <c r="F126" s="41">
        <v>5000</v>
      </c>
      <c r="G126" s="10">
        <v>0.5</v>
      </c>
      <c r="H126" s="11">
        <f t="shared" si="11"/>
        <v>2500</v>
      </c>
      <c r="I126" s="103"/>
    </row>
    <row r="127" spans="1:9" s="12" customFormat="1" ht="23.25" customHeight="1">
      <c r="A127" s="85"/>
      <c r="B127" s="88"/>
      <c r="C127" s="97"/>
      <c r="D127" s="43" t="s">
        <v>30</v>
      </c>
      <c r="E127" s="40" t="s">
        <v>22</v>
      </c>
      <c r="F127" s="41">
        <v>45000</v>
      </c>
      <c r="G127" s="10">
        <v>2</v>
      </c>
      <c r="H127" s="11">
        <f t="shared" si="11"/>
        <v>90000</v>
      </c>
      <c r="I127" s="103"/>
    </row>
    <row r="128" spans="1:9" s="12" customFormat="1" ht="23.25" customHeight="1">
      <c r="A128" s="85"/>
      <c r="B128" s="88"/>
      <c r="C128" s="97"/>
      <c r="D128" s="43" t="s">
        <v>31</v>
      </c>
      <c r="E128" s="40" t="s">
        <v>12</v>
      </c>
      <c r="F128" s="41">
        <v>60000</v>
      </c>
      <c r="G128" s="10">
        <v>0.4</v>
      </c>
      <c r="H128" s="11">
        <f t="shared" si="11"/>
        <v>24000</v>
      </c>
      <c r="I128" s="103"/>
    </row>
    <row r="129" spans="1:9" s="12" customFormat="1" ht="23.25" customHeight="1">
      <c r="A129" s="85"/>
      <c r="B129" s="88"/>
      <c r="C129" s="97"/>
      <c r="D129" s="43" t="s">
        <v>34</v>
      </c>
      <c r="E129" s="40" t="s">
        <v>20</v>
      </c>
      <c r="F129" s="41">
        <v>34000</v>
      </c>
      <c r="G129" s="10">
        <v>0.5</v>
      </c>
      <c r="H129" s="11">
        <f t="shared" si="11"/>
        <v>17000</v>
      </c>
      <c r="I129" s="103"/>
    </row>
    <row r="130" spans="1:9" s="12" customFormat="1" ht="23.25" customHeight="1">
      <c r="A130" s="85"/>
      <c r="B130" s="88"/>
      <c r="C130" s="97"/>
      <c r="D130" s="43" t="s">
        <v>32</v>
      </c>
      <c r="E130" s="40" t="s">
        <v>12</v>
      </c>
      <c r="F130" s="41">
        <v>55000</v>
      </c>
      <c r="G130" s="10">
        <v>0.3</v>
      </c>
      <c r="H130" s="11">
        <f t="shared" si="11"/>
        <v>16500</v>
      </c>
      <c r="I130" s="103"/>
    </row>
    <row r="131" spans="1:9" s="12" customFormat="1" ht="23.25" customHeight="1">
      <c r="A131" s="85"/>
      <c r="B131" s="88"/>
      <c r="C131" s="97"/>
      <c r="D131" s="43" t="s">
        <v>35</v>
      </c>
      <c r="E131" s="40" t="s">
        <v>12</v>
      </c>
      <c r="F131" s="41">
        <v>50000</v>
      </c>
      <c r="G131" s="10">
        <v>0.4</v>
      </c>
      <c r="H131" s="11">
        <f t="shared" si="11"/>
        <v>20000</v>
      </c>
      <c r="I131" s="103"/>
    </row>
    <row r="132" spans="1:9" s="12" customFormat="1" ht="23.25" customHeight="1">
      <c r="A132" s="85"/>
      <c r="B132" s="88"/>
      <c r="C132" s="97"/>
      <c r="D132" s="43" t="s">
        <v>33</v>
      </c>
      <c r="E132" s="40" t="s">
        <v>12</v>
      </c>
      <c r="F132" s="41">
        <v>37600</v>
      </c>
      <c r="G132" s="10">
        <v>12</v>
      </c>
      <c r="H132" s="11">
        <f t="shared" si="11"/>
        <v>451200</v>
      </c>
      <c r="I132" s="103"/>
    </row>
    <row r="133" spans="1:9" s="12" customFormat="1" ht="23.25" customHeight="1">
      <c r="A133" s="85"/>
      <c r="B133" s="88"/>
      <c r="C133" s="98"/>
      <c r="D133" s="43"/>
      <c r="E133" s="40"/>
      <c r="F133" s="41"/>
      <c r="G133" s="42"/>
      <c r="H133" s="71">
        <f>SUM(H120:H132)</f>
        <v>4065200</v>
      </c>
      <c r="I133" s="103"/>
    </row>
    <row r="134" spans="1:9" s="12" customFormat="1" ht="23.25" customHeight="1">
      <c r="A134" s="85"/>
      <c r="B134" s="88"/>
      <c r="C134" s="99" t="s">
        <v>50</v>
      </c>
      <c r="D134" s="43" t="s">
        <v>38</v>
      </c>
      <c r="E134" s="40" t="s">
        <v>12</v>
      </c>
      <c r="F134" s="41">
        <v>135000</v>
      </c>
      <c r="G134" s="10">
        <v>20</v>
      </c>
      <c r="H134" s="11">
        <f>G134*F134</f>
        <v>2700000</v>
      </c>
      <c r="I134" s="103"/>
    </row>
    <row r="135" spans="1:9" s="14" customFormat="1" ht="23.25" customHeight="1">
      <c r="A135" s="85"/>
      <c r="B135" s="88"/>
      <c r="C135" s="100"/>
      <c r="D135" s="46" t="s">
        <v>47</v>
      </c>
      <c r="E135" s="40" t="s">
        <v>18</v>
      </c>
      <c r="F135" s="41">
        <v>4500</v>
      </c>
      <c r="G135" s="10">
        <v>200</v>
      </c>
      <c r="H135" s="11">
        <f t="shared" ref="H135:H144" si="12">G135*F135</f>
        <v>900000</v>
      </c>
      <c r="I135" s="103"/>
    </row>
    <row r="136" spans="1:9" s="14" customFormat="1" ht="23.25" customHeight="1">
      <c r="A136" s="85"/>
      <c r="B136" s="88"/>
      <c r="C136" s="100"/>
      <c r="D136" s="46" t="s">
        <v>43</v>
      </c>
      <c r="E136" s="40" t="s">
        <v>12</v>
      </c>
      <c r="F136" s="45">
        <v>15000</v>
      </c>
      <c r="G136" s="10">
        <v>16</v>
      </c>
      <c r="H136" s="11">
        <f t="shared" si="12"/>
        <v>240000</v>
      </c>
      <c r="I136" s="103"/>
    </row>
    <row r="137" spans="1:9" s="14" customFormat="1" ht="23.25" customHeight="1">
      <c r="A137" s="85"/>
      <c r="B137" s="88"/>
      <c r="C137" s="100"/>
      <c r="D137" s="43" t="s">
        <v>28</v>
      </c>
      <c r="E137" s="40" t="s">
        <v>20</v>
      </c>
      <c r="F137" s="41">
        <v>20000</v>
      </c>
      <c r="G137" s="10">
        <v>2</v>
      </c>
      <c r="H137" s="11">
        <f t="shared" si="12"/>
        <v>40000</v>
      </c>
      <c r="I137" s="103"/>
    </row>
    <row r="138" spans="1:9" s="14" customFormat="1" ht="23.25" customHeight="1">
      <c r="A138" s="85"/>
      <c r="B138" s="88"/>
      <c r="C138" s="100"/>
      <c r="D138" s="43" t="s">
        <v>29</v>
      </c>
      <c r="E138" s="40" t="s">
        <v>12</v>
      </c>
      <c r="F138" s="41">
        <v>5000</v>
      </c>
      <c r="G138" s="10">
        <v>0.5</v>
      </c>
      <c r="H138" s="11">
        <f t="shared" si="12"/>
        <v>2500</v>
      </c>
      <c r="I138" s="103"/>
    </row>
    <row r="139" spans="1:9" s="14" customFormat="1" ht="23.25" customHeight="1">
      <c r="A139" s="85"/>
      <c r="B139" s="88"/>
      <c r="C139" s="100"/>
      <c r="D139" s="43" t="s">
        <v>30</v>
      </c>
      <c r="E139" s="40" t="s">
        <v>22</v>
      </c>
      <c r="F139" s="41">
        <v>45000</v>
      </c>
      <c r="G139" s="10">
        <v>2</v>
      </c>
      <c r="H139" s="11">
        <f t="shared" si="12"/>
        <v>90000</v>
      </c>
      <c r="I139" s="103"/>
    </row>
    <row r="140" spans="1:9" s="14" customFormat="1" ht="23.25" customHeight="1">
      <c r="A140" s="85"/>
      <c r="B140" s="88"/>
      <c r="C140" s="100"/>
      <c r="D140" s="43" t="s">
        <v>31</v>
      </c>
      <c r="E140" s="40" t="s">
        <v>12</v>
      </c>
      <c r="F140" s="41">
        <v>60000</v>
      </c>
      <c r="G140" s="10">
        <v>0.4</v>
      </c>
      <c r="H140" s="11">
        <f t="shared" si="12"/>
        <v>24000</v>
      </c>
      <c r="I140" s="103"/>
    </row>
    <row r="141" spans="1:9" s="14" customFormat="1" ht="23.25" customHeight="1">
      <c r="A141" s="85"/>
      <c r="B141" s="88"/>
      <c r="C141" s="100"/>
      <c r="D141" s="43" t="s">
        <v>34</v>
      </c>
      <c r="E141" s="40" t="s">
        <v>20</v>
      </c>
      <c r="F141" s="41">
        <v>34000</v>
      </c>
      <c r="G141" s="10">
        <v>0.5</v>
      </c>
      <c r="H141" s="11">
        <f t="shared" si="12"/>
        <v>17000</v>
      </c>
      <c r="I141" s="103"/>
    </row>
    <row r="142" spans="1:9" s="14" customFormat="1" ht="23.25" customHeight="1">
      <c r="A142" s="85"/>
      <c r="B142" s="88"/>
      <c r="C142" s="100"/>
      <c r="D142" s="43" t="s">
        <v>32</v>
      </c>
      <c r="E142" s="40" t="s">
        <v>12</v>
      </c>
      <c r="F142" s="41">
        <v>55000</v>
      </c>
      <c r="G142" s="10">
        <v>0.3</v>
      </c>
      <c r="H142" s="11">
        <f t="shared" si="12"/>
        <v>16500</v>
      </c>
      <c r="I142" s="103"/>
    </row>
    <row r="143" spans="1:9" s="14" customFormat="1" ht="23.25" customHeight="1">
      <c r="A143" s="85"/>
      <c r="B143" s="88"/>
      <c r="C143" s="100"/>
      <c r="D143" s="43" t="s">
        <v>35</v>
      </c>
      <c r="E143" s="40" t="s">
        <v>12</v>
      </c>
      <c r="F143" s="41">
        <v>50000</v>
      </c>
      <c r="G143" s="10">
        <v>0.3</v>
      </c>
      <c r="H143" s="11">
        <f t="shared" si="12"/>
        <v>15000</v>
      </c>
      <c r="I143" s="103"/>
    </row>
    <row r="144" spans="1:9" s="14" customFormat="1" ht="23.25" customHeight="1">
      <c r="A144" s="85"/>
      <c r="B144" s="88"/>
      <c r="C144" s="100"/>
      <c r="D144" s="43" t="s">
        <v>40</v>
      </c>
      <c r="E144" s="40" t="s">
        <v>12</v>
      </c>
      <c r="F144" s="41">
        <v>30000</v>
      </c>
      <c r="G144" s="10">
        <v>0.2</v>
      </c>
      <c r="H144" s="11">
        <f t="shared" si="12"/>
        <v>6000</v>
      </c>
      <c r="I144" s="103"/>
    </row>
    <row r="145" spans="1:13" s="14" customFormat="1" ht="23.25" customHeight="1">
      <c r="A145" s="86"/>
      <c r="B145" s="89"/>
      <c r="C145" s="101"/>
      <c r="D145" s="43"/>
      <c r="E145" s="40"/>
      <c r="F145" s="41"/>
      <c r="G145" s="42"/>
      <c r="H145" s="71">
        <f>SUM(H134:H144)</f>
        <v>4051000</v>
      </c>
      <c r="I145" s="104"/>
    </row>
    <row r="146" spans="1:13" s="14" customFormat="1" ht="18.75" customHeight="1">
      <c r="A146" s="50"/>
      <c r="B146" s="90" t="s">
        <v>23</v>
      </c>
      <c r="C146" s="90"/>
      <c r="D146" s="91" t="s">
        <v>24</v>
      </c>
      <c r="E146" s="91"/>
      <c r="F146" s="91"/>
      <c r="G146" s="91"/>
      <c r="H146" s="91"/>
      <c r="I146" s="91"/>
    </row>
    <row r="147" spans="1:13" s="14" customFormat="1" ht="18.75" customHeight="1">
      <c r="A147" s="50"/>
      <c r="B147" s="90"/>
      <c r="C147" s="90"/>
      <c r="I147" s="63"/>
    </row>
    <row r="148" spans="1:13" s="14" customFormat="1" ht="18.75" customHeight="1">
      <c r="A148" s="50"/>
      <c r="B148" s="1"/>
      <c r="C148" s="1"/>
      <c r="D148" s="3"/>
      <c r="E148" s="4"/>
      <c r="F148" s="5"/>
      <c r="G148" s="92"/>
      <c r="H148" s="92"/>
      <c r="I148" s="92"/>
      <c r="L148" s="73">
        <f>H145+H133+H119+H105+H91+H77+H62+H49+H35+H21</f>
        <v>40122000</v>
      </c>
      <c r="M148" s="63"/>
    </row>
    <row r="149" spans="1:13" ht="18.75">
      <c r="A149" s="50"/>
      <c r="B149" s="1"/>
      <c r="C149" s="1"/>
      <c r="D149" s="3"/>
      <c r="E149" s="4"/>
      <c r="F149" s="5"/>
      <c r="G149" s="92"/>
      <c r="H149" s="92"/>
      <c r="I149" s="92"/>
      <c r="L149" s="66">
        <v>4</v>
      </c>
    </row>
    <row r="150" spans="1:13" ht="18.75">
      <c r="A150" s="50"/>
      <c r="B150" s="1"/>
      <c r="C150" s="1"/>
      <c r="D150" s="3"/>
      <c r="E150" s="4"/>
      <c r="F150" s="5"/>
      <c r="G150" s="36"/>
      <c r="H150" s="82"/>
      <c r="I150" s="36"/>
      <c r="L150" s="72">
        <f>L148*L149</f>
        <v>160488000</v>
      </c>
      <c r="M150" s="66"/>
    </row>
    <row r="151" spans="1:13" ht="18.75">
      <c r="A151" s="50"/>
      <c r="B151" s="1"/>
      <c r="C151" s="1"/>
      <c r="D151" s="3"/>
      <c r="E151" s="4"/>
      <c r="F151" s="5"/>
      <c r="G151" s="36"/>
      <c r="H151" s="65"/>
      <c r="I151" s="92"/>
      <c r="J151" s="92"/>
      <c r="K151" s="92"/>
      <c r="L151" s="66"/>
    </row>
    <row r="152" spans="1:13" ht="18.75">
      <c r="A152" s="50"/>
      <c r="B152" s="1"/>
      <c r="C152" s="1"/>
      <c r="D152" s="3"/>
      <c r="E152" s="4"/>
      <c r="F152" s="5"/>
      <c r="G152" s="36"/>
      <c r="H152" s="82"/>
      <c r="I152" s="63"/>
    </row>
    <row r="153" spans="1:13" ht="18.75">
      <c r="A153" s="50"/>
      <c r="B153" s="90"/>
      <c r="C153" s="90"/>
      <c r="D153" s="91" t="s">
        <v>46</v>
      </c>
      <c r="E153" s="91"/>
      <c r="F153" s="91"/>
      <c r="G153" s="91"/>
      <c r="H153" s="91"/>
      <c r="I153" s="91"/>
      <c r="L153" s="66"/>
    </row>
    <row r="154" spans="1:13" ht="18.75">
      <c r="A154" s="50"/>
      <c r="B154" s="51"/>
      <c r="C154" s="52"/>
      <c r="D154" s="3"/>
      <c r="E154" s="4"/>
      <c r="F154" s="5"/>
      <c r="G154" s="36"/>
      <c r="H154" s="36"/>
      <c r="I154" s="59"/>
    </row>
    <row r="155" spans="1:13" ht="18.75">
      <c r="A155" s="50"/>
      <c r="B155" s="51"/>
      <c r="C155" s="52"/>
      <c r="D155" s="53"/>
      <c r="E155" s="54"/>
      <c r="F155" s="55"/>
      <c r="G155" s="56"/>
      <c r="H155" s="57"/>
      <c r="I155" s="59"/>
    </row>
    <row r="156" spans="1:13" s="12" customFormat="1" ht="18.75" customHeight="1">
      <c r="A156" s="50"/>
      <c r="B156" s="51"/>
      <c r="C156" s="52"/>
      <c r="D156" s="53"/>
      <c r="E156" s="54"/>
      <c r="F156" s="55"/>
      <c r="G156" s="56"/>
      <c r="H156" s="57"/>
      <c r="I156" s="58"/>
    </row>
    <row r="157" spans="1:13" s="12" customFormat="1" ht="30" customHeight="1"/>
    <row r="158" spans="1:13" ht="16.5">
      <c r="A158" s="12"/>
      <c r="B158" s="20"/>
      <c r="C158" s="12"/>
      <c r="D158" s="21"/>
      <c r="E158" s="22"/>
      <c r="F158" s="23"/>
      <c r="G158" s="80"/>
      <c r="H158" s="49"/>
      <c r="I158" s="35"/>
    </row>
    <row r="159" spans="1:13" ht="18.75">
      <c r="A159" s="2"/>
      <c r="B159" s="15"/>
      <c r="F159" s="15"/>
    </row>
    <row r="160" spans="1:13" ht="18.75">
      <c r="A160" s="1"/>
      <c r="B160" s="15"/>
      <c r="F160" s="15"/>
    </row>
    <row r="161" spans="1:9" ht="18.75">
      <c r="A161" s="1"/>
      <c r="B161" s="15"/>
      <c r="F161" s="15"/>
    </row>
    <row r="162" spans="1:9" ht="18.75">
      <c r="A162" s="1"/>
      <c r="B162" s="15"/>
      <c r="F162" s="15"/>
    </row>
    <row r="163" spans="1:9" ht="18.75">
      <c r="A163" s="1"/>
      <c r="B163" s="15"/>
      <c r="F163" s="15"/>
    </row>
    <row r="164" spans="1:9" ht="18.75">
      <c r="A164" s="1"/>
      <c r="B164" s="15"/>
      <c r="F164" s="15"/>
    </row>
    <row r="165" spans="1:9" ht="18.75">
      <c r="A165" s="1"/>
      <c r="B165" s="15"/>
      <c r="F165" s="15"/>
    </row>
    <row r="166" spans="1:9" ht="16.5">
      <c r="A166" s="12"/>
      <c r="B166" s="20"/>
      <c r="C166" s="12"/>
      <c r="D166" s="21"/>
      <c r="E166" s="22"/>
      <c r="F166" s="23"/>
      <c r="G166" s="80"/>
      <c r="H166" s="80"/>
      <c r="I166" s="80"/>
    </row>
  </sheetData>
  <mergeCells count="38">
    <mergeCell ref="A63:A91"/>
    <mergeCell ref="B63:B91"/>
    <mergeCell ref="C63:C77"/>
    <mergeCell ref="I63:I91"/>
    <mergeCell ref="C78:C91"/>
    <mergeCell ref="B36:B62"/>
    <mergeCell ref="C36:C49"/>
    <mergeCell ref="I36:I62"/>
    <mergeCell ref="A37:A62"/>
    <mergeCell ref="C50:C62"/>
    <mergeCell ref="A1:C1"/>
    <mergeCell ref="A2:C2"/>
    <mergeCell ref="A4:I4"/>
    <mergeCell ref="A5:I5"/>
    <mergeCell ref="A6:I6"/>
    <mergeCell ref="C8:C21"/>
    <mergeCell ref="A8:A35"/>
    <mergeCell ref="B8:B35"/>
    <mergeCell ref="I8:I35"/>
    <mergeCell ref="C22:C35"/>
    <mergeCell ref="C106:C119"/>
    <mergeCell ref="A120:A145"/>
    <mergeCell ref="B120:B145"/>
    <mergeCell ref="C120:C133"/>
    <mergeCell ref="I120:I145"/>
    <mergeCell ref="C134:C145"/>
    <mergeCell ref="A92:A119"/>
    <mergeCell ref="B92:B119"/>
    <mergeCell ref="C92:C105"/>
    <mergeCell ref="I92:I119"/>
    <mergeCell ref="D146:I146"/>
    <mergeCell ref="B147:C147"/>
    <mergeCell ref="G149:I149"/>
    <mergeCell ref="I151:K151"/>
    <mergeCell ref="B153:C153"/>
    <mergeCell ref="D153:I153"/>
    <mergeCell ref="G148:I148"/>
    <mergeCell ref="B146:C146"/>
  </mergeCells>
  <pageMargins left="0.2" right="0.19685039370078741" top="0.3" bottom="0.23622047244094491" header="0.27559055118110237" footer="0.24"/>
  <pageSetup paperSize="9" scale="6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8C5E6-063C-4B1B-8404-CA38B5366556}">
  <dimension ref="A1:Q166"/>
  <sheetViews>
    <sheetView topLeftCell="A107" workbookViewId="0">
      <selection activeCell="C120" sqref="C120:C133"/>
    </sheetView>
  </sheetViews>
  <sheetFormatPr defaultColWidth="8.85546875" defaultRowHeight="15.75"/>
  <cols>
    <col min="1" max="1" width="7.85546875" style="15" customWidth="1"/>
    <col min="2" max="2" width="19" style="16" customWidth="1"/>
    <col min="3" max="3" width="29.140625" style="15" customWidth="1"/>
    <col min="4" max="4" width="25.85546875" style="15" customWidth="1"/>
    <col min="5" max="5" width="12.7109375" style="15" customWidth="1"/>
    <col min="6" max="6" width="14.28515625" style="17" customWidth="1"/>
    <col min="7" max="7" width="14.85546875" style="15" customWidth="1"/>
    <col min="8" max="8" width="16.28515625" style="15" customWidth="1"/>
    <col min="9" max="9" width="16.7109375" style="15" customWidth="1"/>
    <col min="10" max="11" width="8.85546875" style="15"/>
    <col min="12" max="12" width="17.140625" style="15" bestFit="1" customWidth="1"/>
    <col min="13" max="13" width="14.5703125" style="15" bestFit="1" customWidth="1"/>
    <col min="14" max="16384" width="8.85546875" style="15"/>
  </cols>
  <sheetData>
    <row r="1" spans="1:17" s="12" customFormat="1" ht="16.5">
      <c r="A1" s="106" t="s">
        <v>0</v>
      </c>
      <c r="B1" s="107"/>
      <c r="C1" s="106"/>
      <c r="F1" s="18"/>
      <c r="I1" s="80"/>
    </row>
    <row r="2" spans="1:17" s="12" customFormat="1" ht="16.5">
      <c r="A2" s="108" t="s">
        <v>1</v>
      </c>
      <c r="B2" s="109"/>
      <c r="C2" s="108"/>
      <c r="D2" s="14"/>
      <c r="E2" s="14"/>
      <c r="F2" s="19"/>
      <c r="G2" s="14"/>
      <c r="H2" s="14"/>
      <c r="I2" s="80"/>
    </row>
    <row r="3" spans="1:17" s="12" customFormat="1" ht="16.5">
      <c r="B3" s="20"/>
      <c r="D3" s="21"/>
      <c r="E3" s="22"/>
      <c r="F3" s="23"/>
      <c r="G3" s="80"/>
      <c r="H3" s="80"/>
      <c r="I3" s="80"/>
    </row>
    <row r="4" spans="1:17" s="12" customFormat="1" ht="20.25">
      <c r="A4" s="110" t="s">
        <v>27</v>
      </c>
      <c r="B4" s="111"/>
      <c r="C4" s="110"/>
      <c r="D4" s="110"/>
      <c r="E4" s="110"/>
      <c r="F4" s="110"/>
      <c r="G4" s="110"/>
      <c r="H4" s="110"/>
      <c r="I4" s="110"/>
    </row>
    <row r="5" spans="1:17" s="12" customFormat="1" ht="16.5">
      <c r="A5" s="112" t="s">
        <v>86</v>
      </c>
      <c r="B5" s="113"/>
      <c r="C5" s="112"/>
      <c r="D5" s="112"/>
      <c r="E5" s="112"/>
      <c r="F5" s="112"/>
      <c r="G5" s="112"/>
      <c r="H5" s="112"/>
      <c r="I5" s="112"/>
    </row>
    <row r="6" spans="1:17" s="12" customFormat="1" ht="16.5">
      <c r="A6" s="114"/>
      <c r="B6" s="115"/>
      <c r="C6" s="114"/>
      <c r="D6" s="114"/>
      <c r="E6" s="114"/>
      <c r="F6" s="114"/>
      <c r="G6" s="114"/>
      <c r="H6" s="116"/>
      <c r="I6" s="116"/>
    </row>
    <row r="7" spans="1:17" s="13" customFormat="1" ht="57.75" customHeight="1">
      <c r="A7" s="37" t="s">
        <v>2</v>
      </c>
      <c r="B7" s="24" t="s">
        <v>3</v>
      </c>
      <c r="C7" s="6" t="s">
        <v>4</v>
      </c>
      <c r="D7" s="7" t="s">
        <v>5</v>
      </c>
      <c r="E7" s="37" t="s">
        <v>6</v>
      </c>
      <c r="F7" s="8" t="s">
        <v>7</v>
      </c>
      <c r="G7" s="9" t="s">
        <v>8</v>
      </c>
      <c r="H7" s="9" t="s">
        <v>9</v>
      </c>
      <c r="I7" s="6" t="s">
        <v>10</v>
      </c>
      <c r="J7" s="25"/>
      <c r="K7" s="25"/>
      <c r="L7" s="25"/>
      <c r="M7" s="25"/>
    </row>
    <row r="8" spans="1:17" s="12" customFormat="1" ht="23.25" customHeight="1">
      <c r="A8" s="84">
        <v>2</v>
      </c>
      <c r="B8" s="87" t="s">
        <v>87</v>
      </c>
      <c r="C8" s="99" t="s">
        <v>48</v>
      </c>
      <c r="D8" s="39" t="s">
        <v>11</v>
      </c>
      <c r="E8" s="40" t="s">
        <v>12</v>
      </c>
      <c r="F8" s="41">
        <v>150000</v>
      </c>
      <c r="G8" s="10">
        <v>11</v>
      </c>
      <c r="H8" s="11">
        <f>G8*F8</f>
        <v>1650000</v>
      </c>
      <c r="I8" s="102"/>
      <c r="J8" s="26"/>
      <c r="K8" s="26" t="s">
        <v>57</v>
      </c>
      <c r="L8" s="27">
        <f t="shared" ref="L8:L18" si="0">P8*Q8</f>
        <v>12300000</v>
      </c>
      <c r="M8" s="28">
        <f>G8+G25+G50+G66+G78</f>
        <v>48</v>
      </c>
      <c r="O8" s="12">
        <f>G92+G109+G120</f>
        <v>34</v>
      </c>
      <c r="P8" s="75">
        <f t="shared" ref="P8:P16" si="1">O8+M8</f>
        <v>82</v>
      </c>
      <c r="Q8" s="12">
        <v>150000</v>
      </c>
    </row>
    <row r="9" spans="1:17" s="12" customFormat="1" ht="23.25" customHeight="1">
      <c r="A9" s="85"/>
      <c r="B9" s="88"/>
      <c r="C9" s="100"/>
      <c r="D9" s="39" t="s">
        <v>13</v>
      </c>
      <c r="E9" s="40" t="s">
        <v>12</v>
      </c>
      <c r="F9" s="41">
        <v>25000</v>
      </c>
      <c r="G9" s="10">
        <v>14</v>
      </c>
      <c r="H9" s="11">
        <f t="shared" ref="H9:H20" si="2">G9*F9</f>
        <v>350000</v>
      </c>
      <c r="I9" s="103"/>
      <c r="J9" s="26"/>
      <c r="K9" s="26" t="s">
        <v>25</v>
      </c>
      <c r="L9" s="74">
        <f t="shared" si="0"/>
        <v>2125000</v>
      </c>
      <c r="M9" s="29">
        <f>G9+G37+G64</f>
        <v>42</v>
      </c>
      <c r="O9" s="12">
        <f>G94+G107+G121</f>
        <v>43</v>
      </c>
      <c r="P9" s="75">
        <f t="shared" si="1"/>
        <v>85</v>
      </c>
      <c r="Q9" s="12">
        <v>25000</v>
      </c>
    </row>
    <row r="10" spans="1:17" s="12" customFormat="1" ht="23.25" customHeight="1">
      <c r="A10" s="85"/>
      <c r="B10" s="88"/>
      <c r="C10" s="100"/>
      <c r="D10" s="39" t="s">
        <v>36</v>
      </c>
      <c r="E10" s="40" t="s">
        <v>12</v>
      </c>
      <c r="F10" s="41">
        <v>170000</v>
      </c>
      <c r="G10" s="10">
        <v>7</v>
      </c>
      <c r="H10" s="11">
        <f t="shared" si="2"/>
        <v>1190000</v>
      </c>
      <c r="I10" s="103"/>
      <c r="J10" s="26"/>
      <c r="K10" s="26" t="s">
        <v>55</v>
      </c>
      <c r="L10" s="74">
        <f t="shared" si="0"/>
        <v>2380000</v>
      </c>
      <c r="M10" s="29">
        <f>G10</f>
        <v>7</v>
      </c>
      <c r="O10" s="12">
        <f>G122</f>
        <v>7</v>
      </c>
      <c r="P10" s="68">
        <f t="shared" si="1"/>
        <v>14</v>
      </c>
      <c r="Q10" s="12">
        <v>170000</v>
      </c>
    </row>
    <row r="11" spans="1:17" s="12" customFormat="1" ht="23.25" customHeight="1">
      <c r="A11" s="85"/>
      <c r="B11" s="88"/>
      <c r="C11" s="100"/>
      <c r="D11" s="39" t="s">
        <v>14</v>
      </c>
      <c r="E11" s="40" t="s">
        <v>12</v>
      </c>
      <c r="F11" s="41">
        <v>15000</v>
      </c>
      <c r="G11" s="10">
        <v>13</v>
      </c>
      <c r="H11" s="11">
        <f t="shared" si="2"/>
        <v>195000</v>
      </c>
      <c r="I11" s="103"/>
      <c r="J11" s="26"/>
      <c r="K11" s="26" t="s">
        <v>56</v>
      </c>
      <c r="L11" s="74">
        <f t="shared" si="0"/>
        <v>4200000</v>
      </c>
      <c r="M11" s="30">
        <f>G22+G63</f>
        <v>27</v>
      </c>
      <c r="O11" s="12">
        <f>G106</f>
        <v>15</v>
      </c>
      <c r="P11" s="68">
        <f t="shared" si="1"/>
        <v>42</v>
      </c>
      <c r="Q11" s="12">
        <v>100000</v>
      </c>
    </row>
    <row r="12" spans="1:17" s="12" customFormat="1" ht="23.25" customHeight="1">
      <c r="A12" s="85"/>
      <c r="B12" s="88"/>
      <c r="C12" s="100"/>
      <c r="D12" s="43" t="s">
        <v>15</v>
      </c>
      <c r="E12" s="40" t="s">
        <v>12</v>
      </c>
      <c r="F12" s="41">
        <v>17000</v>
      </c>
      <c r="G12" s="10">
        <v>2</v>
      </c>
      <c r="H12" s="11">
        <f t="shared" si="2"/>
        <v>34000</v>
      </c>
      <c r="I12" s="103"/>
      <c r="J12" s="26"/>
      <c r="K12" s="26" t="s">
        <v>58</v>
      </c>
      <c r="L12" s="27">
        <f t="shared" si="0"/>
        <v>102000</v>
      </c>
      <c r="M12" s="28">
        <f>G12+G39+G68</f>
        <v>4</v>
      </c>
      <c r="O12" s="12">
        <f>G111+G124</f>
        <v>2</v>
      </c>
      <c r="P12" s="67">
        <f t="shared" si="1"/>
        <v>6</v>
      </c>
      <c r="Q12" s="12">
        <v>17000</v>
      </c>
    </row>
    <row r="13" spans="1:17" s="12" customFormat="1" ht="23.25" customHeight="1">
      <c r="A13" s="85"/>
      <c r="B13" s="88"/>
      <c r="C13" s="100"/>
      <c r="D13" s="43" t="s">
        <v>28</v>
      </c>
      <c r="E13" s="40" t="s">
        <v>20</v>
      </c>
      <c r="F13" s="41">
        <v>20000</v>
      </c>
      <c r="G13" s="10">
        <v>2</v>
      </c>
      <c r="H13" s="11">
        <f t="shared" si="2"/>
        <v>40000</v>
      </c>
      <c r="I13" s="103"/>
      <c r="J13" s="26"/>
      <c r="K13" s="26" t="s">
        <v>59</v>
      </c>
      <c r="L13" s="76">
        <f t="shared" si="0"/>
        <v>18000.000000000004</v>
      </c>
      <c r="M13" s="34">
        <f>G47</f>
        <v>0.4</v>
      </c>
      <c r="O13" s="12">
        <f>G144</f>
        <v>0.2</v>
      </c>
      <c r="P13" s="69">
        <f t="shared" si="1"/>
        <v>0.60000000000000009</v>
      </c>
      <c r="Q13" s="12">
        <v>30000</v>
      </c>
    </row>
    <row r="14" spans="1:17" s="12" customFormat="1" ht="23.25" customHeight="1">
      <c r="A14" s="85"/>
      <c r="B14" s="88"/>
      <c r="C14" s="100"/>
      <c r="D14" s="43" t="s">
        <v>29</v>
      </c>
      <c r="E14" s="40" t="s">
        <v>12</v>
      </c>
      <c r="F14" s="41">
        <v>5000</v>
      </c>
      <c r="G14" s="10">
        <v>0.5</v>
      </c>
      <c r="H14" s="11">
        <f t="shared" si="2"/>
        <v>2500</v>
      </c>
      <c r="I14" s="103"/>
      <c r="J14" s="26"/>
      <c r="K14" s="26" t="s">
        <v>21</v>
      </c>
      <c r="L14" s="27">
        <f t="shared" si="0"/>
        <v>165000</v>
      </c>
      <c r="M14" s="34">
        <f>G18+G33+G45+G60+G74+G87</f>
        <v>1.8</v>
      </c>
      <c r="O14" s="12">
        <f>G101+G117+G130+G142</f>
        <v>1.2</v>
      </c>
      <c r="P14" s="69">
        <f t="shared" si="1"/>
        <v>3</v>
      </c>
      <c r="Q14" s="12">
        <v>55000</v>
      </c>
    </row>
    <row r="15" spans="1:17" s="12" customFormat="1" ht="23.25" customHeight="1">
      <c r="A15" s="85"/>
      <c r="B15" s="88"/>
      <c r="C15" s="100"/>
      <c r="D15" s="43" t="s">
        <v>30</v>
      </c>
      <c r="E15" s="40" t="s">
        <v>22</v>
      </c>
      <c r="F15" s="41">
        <v>45000</v>
      </c>
      <c r="G15" s="10">
        <v>2</v>
      </c>
      <c r="H15" s="11">
        <f t="shared" si="2"/>
        <v>90000</v>
      </c>
      <c r="I15" s="103"/>
      <c r="J15" s="26"/>
      <c r="K15" s="26" t="s">
        <v>60</v>
      </c>
      <c r="L15" s="27">
        <f t="shared" si="0"/>
        <v>4225500</v>
      </c>
      <c r="M15" s="28">
        <f>G23+G51+G79</f>
        <v>535</v>
      </c>
      <c r="O15" s="12">
        <f>G93+G135</f>
        <v>404</v>
      </c>
      <c r="P15" s="67">
        <f t="shared" si="1"/>
        <v>939</v>
      </c>
      <c r="Q15" s="12">
        <v>4500</v>
      </c>
    </row>
    <row r="16" spans="1:17" s="12" customFormat="1" ht="23.25" customHeight="1">
      <c r="A16" s="85"/>
      <c r="B16" s="88"/>
      <c r="C16" s="100"/>
      <c r="D16" s="43" t="s">
        <v>31</v>
      </c>
      <c r="E16" s="40" t="s">
        <v>12</v>
      </c>
      <c r="F16" s="41">
        <v>60000</v>
      </c>
      <c r="G16" s="10">
        <v>0.4</v>
      </c>
      <c r="H16" s="11">
        <f t="shared" si="2"/>
        <v>24000</v>
      </c>
      <c r="I16" s="103"/>
      <c r="J16" s="26"/>
      <c r="K16" s="26" t="s">
        <v>26</v>
      </c>
      <c r="L16" s="76">
        <f t="shared" si="0"/>
        <v>170000</v>
      </c>
      <c r="M16" s="28">
        <f>G17+G32+G44+G59+G73+G86</f>
        <v>3</v>
      </c>
      <c r="O16" s="12">
        <f>G100+G116+G129+G141</f>
        <v>2</v>
      </c>
      <c r="P16" s="67">
        <f t="shared" si="1"/>
        <v>5</v>
      </c>
      <c r="Q16" s="12">
        <v>34000</v>
      </c>
    </row>
    <row r="17" spans="1:17" s="12" customFormat="1" ht="23.25" customHeight="1">
      <c r="A17" s="85"/>
      <c r="B17" s="88"/>
      <c r="C17" s="100"/>
      <c r="D17" s="43" t="s">
        <v>34</v>
      </c>
      <c r="E17" s="40" t="s">
        <v>20</v>
      </c>
      <c r="F17" s="41">
        <v>34000</v>
      </c>
      <c r="G17" s="10">
        <v>0.5</v>
      </c>
      <c r="H17" s="11">
        <f t="shared" si="2"/>
        <v>17000</v>
      </c>
      <c r="I17" s="103"/>
      <c r="J17" s="26"/>
      <c r="K17" s="26" t="s">
        <v>54</v>
      </c>
      <c r="L17" s="27">
        <f t="shared" si="0"/>
        <v>2465000</v>
      </c>
      <c r="M17" s="28">
        <f>'tuần 1.02'!G52+'tuần 1.02'!G81</f>
        <v>14.5</v>
      </c>
      <c r="P17" s="67">
        <f>M17</f>
        <v>14.5</v>
      </c>
      <c r="Q17" s="12">
        <v>170000</v>
      </c>
    </row>
    <row r="18" spans="1:17" s="12" customFormat="1" ht="23.25" customHeight="1">
      <c r="A18" s="85"/>
      <c r="B18" s="88"/>
      <c r="C18" s="100"/>
      <c r="D18" s="43" t="s">
        <v>32</v>
      </c>
      <c r="E18" s="40" t="s">
        <v>12</v>
      </c>
      <c r="F18" s="41">
        <v>55000</v>
      </c>
      <c r="G18" s="10">
        <v>0.3</v>
      </c>
      <c r="H18" s="11">
        <f t="shared" si="2"/>
        <v>16500</v>
      </c>
      <c r="I18" s="103"/>
      <c r="J18" s="26"/>
      <c r="K18" s="26" t="s">
        <v>61</v>
      </c>
      <c r="L18" s="26">
        <f t="shared" si="0"/>
        <v>5400000</v>
      </c>
      <c r="M18" s="70">
        <f>G36</f>
        <v>20</v>
      </c>
      <c r="N18" s="30"/>
      <c r="O18" s="12">
        <f>G134</f>
        <v>20</v>
      </c>
      <c r="P18" s="12">
        <f>O18+M18</f>
        <v>40</v>
      </c>
      <c r="Q18" s="12">
        <v>135000</v>
      </c>
    </row>
    <row r="19" spans="1:17" s="12" customFormat="1" ht="23.25" customHeight="1">
      <c r="A19" s="85"/>
      <c r="B19" s="88"/>
      <c r="C19" s="100"/>
      <c r="D19" s="43" t="s">
        <v>35</v>
      </c>
      <c r="E19" s="40" t="s">
        <v>12</v>
      </c>
      <c r="F19" s="41">
        <v>50000</v>
      </c>
      <c r="G19" s="10">
        <v>0.2</v>
      </c>
      <c r="H19" s="11">
        <f t="shared" si="2"/>
        <v>10000</v>
      </c>
      <c r="I19" s="103"/>
      <c r="J19" s="26"/>
      <c r="K19" s="26"/>
      <c r="L19" s="27">
        <f>SUM(L8:L18)</f>
        <v>33550500</v>
      </c>
      <c r="M19" s="28"/>
    </row>
    <row r="20" spans="1:17" s="12" customFormat="1" ht="23.25" customHeight="1">
      <c r="A20" s="85"/>
      <c r="B20" s="88"/>
      <c r="C20" s="100"/>
      <c r="D20" s="43" t="s">
        <v>33</v>
      </c>
      <c r="E20" s="40" t="s">
        <v>12</v>
      </c>
      <c r="F20" s="41">
        <v>37600</v>
      </c>
      <c r="G20" s="10">
        <v>12</v>
      </c>
      <c r="H20" s="11">
        <f t="shared" si="2"/>
        <v>451200</v>
      </c>
      <c r="I20" s="103"/>
      <c r="J20" s="26"/>
      <c r="K20" s="26"/>
      <c r="L20" s="27"/>
      <c r="M20" s="28"/>
    </row>
    <row r="21" spans="1:17" s="12" customFormat="1" ht="23.25" customHeight="1">
      <c r="A21" s="85"/>
      <c r="B21" s="88"/>
      <c r="C21" s="101"/>
      <c r="D21" s="43"/>
      <c r="E21" s="40"/>
      <c r="F21" s="41"/>
      <c r="G21" s="42"/>
      <c r="H21" s="71">
        <f>SUM(H8:H20)</f>
        <v>4070200</v>
      </c>
      <c r="I21" s="103"/>
      <c r="J21" s="26"/>
      <c r="K21" s="26"/>
      <c r="L21" s="27"/>
      <c r="M21" s="28"/>
    </row>
    <row r="22" spans="1:17" s="12" customFormat="1" ht="23.25" customHeight="1">
      <c r="A22" s="85"/>
      <c r="B22" s="88"/>
      <c r="C22" s="94" t="s">
        <v>63</v>
      </c>
      <c r="D22" s="60" t="s">
        <v>16</v>
      </c>
      <c r="E22" s="48" t="s">
        <v>12</v>
      </c>
      <c r="F22" s="61">
        <v>100000</v>
      </c>
      <c r="G22" s="10">
        <v>13</v>
      </c>
      <c r="H22" s="11">
        <f>G22*F22</f>
        <v>1300000</v>
      </c>
      <c r="I22" s="103"/>
      <c r="J22" s="26"/>
      <c r="K22" s="26"/>
      <c r="L22" s="27"/>
      <c r="M22" s="29"/>
    </row>
    <row r="23" spans="1:17" s="12" customFormat="1" ht="23.25" customHeight="1">
      <c r="A23" s="85"/>
      <c r="B23" s="88"/>
      <c r="C23" s="95"/>
      <c r="D23" s="60" t="s">
        <v>17</v>
      </c>
      <c r="E23" s="48" t="s">
        <v>18</v>
      </c>
      <c r="F23" s="61">
        <v>4500</v>
      </c>
      <c r="G23" s="10">
        <v>200</v>
      </c>
      <c r="H23" s="11">
        <f t="shared" ref="H23:H34" si="3">G23*F23</f>
        <v>900000</v>
      </c>
      <c r="I23" s="103"/>
      <c r="J23" s="26"/>
      <c r="K23" s="26"/>
      <c r="L23" s="27"/>
      <c r="M23" s="29"/>
    </row>
    <row r="24" spans="1:17" s="12" customFormat="1" ht="23.25" customHeight="1">
      <c r="A24" s="85"/>
      <c r="B24" s="88"/>
      <c r="C24" s="95"/>
      <c r="D24" s="60" t="s">
        <v>19</v>
      </c>
      <c r="E24" s="48" t="s">
        <v>12</v>
      </c>
      <c r="F24" s="61">
        <v>15000</v>
      </c>
      <c r="G24" s="10">
        <v>14</v>
      </c>
      <c r="H24" s="11">
        <f t="shared" si="3"/>
        <v>210000</v>
      </c>
      <c r="I24" s="103"/>
      <c r="J24" s="26"/>
      <c r="K24" s="26"/>
      <c r="L24" s="27"/>
      <c r="M24" s="28"/>
    </row>
    <row r="25" spans="1:17" s="12" customFormat="1" ht="23.25" customHeight="1">
      <c r="A25" s="85"/>
      <c r="B25" s="88"/>
      <c r="C25" s="95"/>
      <c r="D25" s="60" t="s">
        <v>11</v>
      </c>
      <c r="E25" s="48" t="s">
        <v>12</v>
      </c>
      <c r="F25" s="61">
        <v>150000</v>
      </c>
      <c r="G25" s="10">
        <v>7</v>
      </c>
      <c r="H25" s="11">
        <f t="shared" si="3"/>
        <v>1050000</v>
      </c>
      <c r="I25" s="103"/>
      <c r="J25" s="26"/>
      <c r="K25" s="26"/>
      <c r="L25" s="27"/>
      <c r="M25" s="28"/>
    </row>
    <row r="26" spans="1:17" s="12" customFormat="1" ht="23.25" customHeight="1">
      <c r="A26" s="85"/>
      <c r="B26" s="88"/>
      <c r="C26" s="95"/>
      <c r="D26" s="60" t="s">
        <v>62</v>
      </c>
      <c r="E26" s="48" t="s">
        <v>12</v>
      </c>
      <c r="F26" s="61">
        <v>22000</v>
      </c>
      <c r="G26" s="10">
        <v>10</v>
      </c>
      <c r="H26" s="11">
        <f t="shared" si="3"/>
        <v>220000</v>
      </c>
      <c r="I26" s="103"/>
      <c r="J26" s="26"/>
      <c r="K26" s="26"/>
      <c r="L26" s="27"/>
      <c r="M26" s="28"/>
    </row>
    <row r="27" spans="1:17" s="12" customFormat="1" ht="23.25" customHeight="1">
      <c r="A27" s="85"/>
      <c r="B27" s="88"/>
      <c r="C27" s="95"/>
      <c r="D27" s="62" t="s">
        <v>15</v>
      </c>
      <c r="E27" s="48" t="s">
        <v>12</v>
      </c>
      <c r="F27" s="61">
        <v>17000</v>
      </c>
      <c r="G27" s="10"/>
      <c r="H27" s="11">
        <f t="shared" si="3"/>
        <v>0</v>
      </c>
      <c r="I27" s="103"/>
      <c r="J27" s="26"/>
      <c r="K27" s="26"/>
      <c r="L27" s="27"/>
      <c r="M27" s="28"/>
    </row>
    <row r="28" spans="1:17" s="12" customFormat="1" ht="23.25" customHeight="1">
      <c r="A28" s="85"/>
      <c r="B28" s="88"/>
      <c r="C28" s="95"/>
      <c r="D28" s="62" t="s">
        <v>28</v>
      </c>
      <c r="E28" s="48" t="s">
        <v>20</v>
      </c>
      <c r="F28" s="61">
        <v>20000</v>
      </c>
      <c r="G28" s="10">
        <v>2</v>
      </c>
      <c r="H28" s="11">
        <f t="shared" si="3"/>
        <v>40000</v>
      </c>
      <c r="I28" s="103"/>
      <c r="J28" s="26"/>
      <c r="K28" s="26"/>
      <c r="L28" s="27"/>
      <c r="M28" s="28"/>
    </row>
    <row r="29" spans="1:17" s="12" customFormat="1" ht="23.25" customHeight="1">
      <c r="A29" s="85"/>
      <c r="B29" s="88"/>
      <c r="C29" s="95"/>
      <c r="D29" s="62" t="s">
        <v>29</v>
      </c>
      <c r="E29" s="48" t="s">
        <v>12</v>
      </c>
      <c r="F29" s="61">
        <v>5000</v>
      </c>
      <c r="G29" s="10">
        <v>0.5</v>
      </c>
      <c r="H29" s="11">
        <f t="shared" si="3"/>
        <v>2500</v>
      </c>
      <c r="I29" s="103"/>
      <c r="J29" s="26"/>
      <c r="K29" s="26"/>
      <c r="L29" s="27"/>
      <c r="M29" s="28"/>
    </row>
    <row r="30" spans="1:17" s="12" customFormat="1" ht="23.25" customHeight="1">
      <c r="A30" s="85"/>
      <c r="B30" s="88"/>
      <c r="C30" s="95"/>
      <c r="D30" s="62" t="s">
        <v>30</v>
      </c>
      <c r="E30" s="48" t="s">
        <v>22</v>
      </c>
      <c r="F30" s="61">
        <v>45000</v>
      </c>
      <c r="G30" s="10">
        <v>2</v>
      </c>
      <c r="H30" s="11">
        <f t="shared" si="3"/>
        <v>90000</v>
      </c>
      <c r="I30" s="103"/>
      <c r="J30" s="26"/>
      <c r="K30" s="26"/>
      <c r="L30" s="27"/>
      <c r="M30" s="28"/>
    </row>
    <row r="31" spans="1:17" s="12" customFormat="1" ht="23.25" customHeight="1">
      <c r="A31" s="85"/>
      <c r="B31" s="88"/>
      <c r="C31" s="95"/>
      <c r="D31" s="62" t="s">
        <v>31</v>
      </c>
      <c r="E31" s="48" t="s">
        <v>12</v>
      </c>
      <c r="F31" s="61">
        <v>60000</v>
      </c>
      <c r="G31" s="10">
        <v>0.4</v>
      </c>
      <c r="H31" s="11">
        <f t="shared" si="3"/>
        <v>24000</v>
      </c>
      <c r="I31" s="103"/>
      <c r="J31" s="26"/>
      <c r="K31" s="26"/>
      <c r="L31" s="27"/>
      <c r="M31" s="28"/>
    </row>
    <row r="32" spans="1:17" s="12" customFormat="1" ht="23.25" customHeight="1">
      <c r="A32" s="85"/>
      <c r="B32" s="88"/>
      <c r="C32" s="95"/>
      <c r="D32" s="62" t="s">
        <v>34</v>
      </c>
      <c r="E32" s="48" t="s">
        <v>20</v>
      </c>
      <c r="F32" s="61">
        <v>34000</v>
      </c>
      <c r="G32" s="10">
        <v>0.5</v>
      </c>
      <c r="H32" s="11">
        <f t="shared" si="3"/>
        <v>17000</v>
      </c>
      <c r="I32" s="103"/>
      <c r="J32" s="26"/>
      <c r="K32" s="26"/>
      <c r="L32" s="27"/>
      <c r="M32" s="28"/>
    </row>
    <row r="33" spans="1:13" s="12" customFormat="1" ht="23.25" customHeight="1">
      <c r="A33" s="85"/>
      <c r="B33" s="88"/>
      <c r="C33" s="95"/>
      <c r="D33" s="62" t="s">
        <v>32</v>
      </c>
      <c r="E33" s="48" t="s">
        <v>12</v>
      </c>
      <c r="F33" s="61">
        <v>55000</v>
      </c>
      <c r="G33" s="10">
        <v>0.3</v>
      </c>
      <c r="H33" s="11">
        <f t="shared" si="3"/>
        <v>16500</v>
      </c>
      <c r="I33" s="103"/>
      <c r="J33" s="26"/>
      <c r="K33" s="26"/>
      <c r="L33" s="27"/>
      <c r="M33" s="28"/>
    </row>
    <row r="34" spans="1:13" s="12" customFormat="1" ht="23.25" customHeight="1">
      <c r="A34" s="85"/>
      <c r="B34" s="88"/>
      <c r="C34" s="95"/>
      <c r="D34" s="62" t="s">
        <v>35</v>
      </c>
      <c r="E34" s="48" t="s">
        <v>12</v>
      </c>
      <c r="F34" s="61">
        <v>50000</v>
      </c>
      <c r="G34" s="10">
        <v>0.2</v>
      </c>
      <c r="H34" s="11">
        <f t="shared" si="3"/>
        <v>10000</v>
      </c>
      <c r="I34" s="103"/>
      <c r="J34" s="26"/>
      <c r="K34" s="26"/>
      <c r="L34" s="27"/>
      <c r="M34" s="31"/>
    </row>
    <row r="35" spans="1:13" s="12" customFormat="1" ht="44.25" customHeight="1">
      <c r="A35" s="86"/>
      <c r="B35" s="89"/>
      <c r="C35" s="105"/>
      <c r="D35" s="43"/>
      <c r="E35" s="40"/>
      <c r="F35" s="41"/>
      <c r="G35" s="42"/>
      <c r="H35" s="71">
        <f>SUM(H22:H34)</f>
        <v>3880000</v>
      </c>
      <c r="I35" s="104"/>
      <c r="J35" s="26"/>
      <c r="K35" s="26"/>
      <c r="L35" s="27"/>
      <c r="M35" s="31"/>
    </row>
    <row r="36" spans="1:13" s="12" customFormat="1" ht="23.25" customHeight="1">
      <c r="A36" s="81"/>
      <c r="B36" s="87" t="s">
        <v>88</v>
      </c>
      <c r="C36" s="94" t="s">
        <v>64</v>
      </c>
      <c r="D36" s="43" t="s">
        <v>38</v>
      </c>
      <c r="E36" s="48" t="s">
        <v>12</v>
      </c>
      <c r="F36" s="61">
        <v>135000</v>
      </c>
      <c r="G36" s="10">
        <v>20</v>
      </c>
      <c r="H36" s="11">
        <f>G36*F36</f>
        <v>2700000</v>
      </c>
      <c r="I36" s="102"/>
      <c r="J36" s="26"/>
      <c r="K36" s="26"/>
      <c r="L36" s="27"/>
      <c r="M36" s="31"/>
    </row>
    <row r="37" spans="1:13" s="12" customFormat="1" ht="23.25" customHeight="1">
      <c r="A37" s="85">
        <v>3</v>
      </c>
      <c r="B37" s="88"/>
      <c r="C37" s="95"/>
      <c r="D37" s="46" t="s">
        <v>13</v>
      </c>
      <c r="E37" s="48" t="str">
        <f>E9</f>
        <v>Kg</v>
      </c>
      <c r="F37" s="61">
        <v>25000</v>
      </c>
      <c r="G37" s="10">
        <v>14</v>
      </c>
      <c r="H37" s="11">
        <f t="shared" ref="H37:H48" si="4">G37*F37</f>
        <v>350000</v>
      </c>
      <c r="I37" s="103"/>
    </row>
    <row r="38" spans="1:13" s="12" customFormat="1" ht="23.25" customHeight="1">
      <c r="A38" s="85"/>
      <c r="B38" s="88"/>
      <c r="C38" s="95"/>
      <c r="D38" s="39" t="s">
        <v>37</v>
      </c>
      <c r="E38" s="48" t="s">
        <v>12</v>
      </c>
      <c r="F38" s="61">
        <v>15000</v>
      </c>
      <c r="G38" s="10">
        <v>15</v>
      </c>
      <c r="H38" s="11">
        <f t="shared" si="4"/>
        <v>225000</v>
      </c>
      <c r="I38" s="103"/>
    </row>
    <row r="39" spans="1:13" s="14" customFormat="1" ht="23.25" customHeight="1">
      <c r="A39" s="85"/>
      <c r="B39" s="88"/>
      <c r="C39" s="95"/>
      <c r="D39" s="46" t="s">
        <v>15</v>
      </c>
      <c r="E39" s="48" t="str">
        <f>E12</f>
        <v>Kg</v>
      </c>
      <c r="F39" s="61">
        <v>17000</v>
      </c>
      <c r="G39" s="10"/>
      <c r="H39" s="11">
        <f t="shared" si="4"/>
        <v>0</v>
      </c>
      <c r="I39" s="103"/>
      <c r="J39" s="26"/>
      <c r="K39" s="26"/>
      <c r="L39" s="27"/>
      <c r="M39" s="32"/>
    </row>
    <row r="40" spans="1:13" s="14" customFormat="1" ht="23.25" customHeight="1">
      <c r="A40" s="85"/>
      <c r="B40" s="88"/>
      <c r="C40" s="95"/>
      <c r="D40" s="43" t="s">
        <v>28</v>
      </c>
      <c r="E40" s="48" t="s">
        <v>20</v>
      </c>
      <c r="F40" s="61">
        <v>20000</v>
      </c>
      <c r="G40" s="10">
        <v>2</v>
      </c>
      <c r="H40" s="11">
        <f t="shared" si="4"/>
        <v>40000</v>
      </c>
      <c r="I40" s="103"/>
      <c r="J40" s="26"/>
      <c r="K40" s="26"/>
      <c r="L40" s="27"/>
      <c r="M40" s="32"/>
    </row>
    <row r="41" spans="1:13" s="14" customFormat="1" ht="23.25" customHeight="1">
      <c r="A41" s="85"/>
      <c r="B41" s="88"/>
      <c r="C41" s="95"/>
      <c r="D41" s="43" t="s">
        <v>29</v>
      </c>
      <c r="E41" s="48" t="s">
        <v>12</v>
      </c>
      <c r="F41" s="61">
        <v>5000</v>
      </c>
      <c r="G41" s="10">
        <v>0.5</v>
      </c>
      <c r="H41" s="11">
        <f t="shared" si="4"/>
        <v>2500</v>
      </c>
      <c r="I41" s="103"/>
      <c r="J41" s="26"/>
      <c r="K41" s="26"/>
      <c r="L41" s="27"/>
      <c r="M41" s="32"/>
    </row>
    <row r="42" spans="1:13" s="14" customFormat="1" ht="23.25" customHeight="1">
      <c r="A42" s="85"/>
      <c r="B42" s="88"/>
      <c r="C42" s="95"/>
      <c r="D42" s="43" t="s">
        <v>30</v>
      </c>
      <c r="E42" s="48" t="s">
        <v>22</v>
      </c>
      <c r="F42" s="61">
        <v>45000</v>
      </c>
      <c r="G42" s="10">
        <v>2</v>
      </c>
      <c r="H42" s="11">
        <f t="shared" si="4"/>
        <v>90000</v>
      </c>
      <c r="I42" s="103"/>
      <c r="J42" s="26"/>
      <c r="K42" s="26"/>
      <c r="L42" s="27"/>
      <c r="M42" s="32"/>
    </row>
    <row r="43" spans="1:13" s="14" customFormat="1" ht="23.25" customHeight="1">
      <c r="A43" s="85"/>
      <c r="B43" s="88"/>
      <c r="C43" s="95"/>
      <c r="D43" s="43" t="s">
        <v>31</v>
      </c>
      <c r="E43" s="48" t="s">
        <v>12</v>
      </c>
      <c r="F43" s="61">
        <v>60000</v>
      </c>
      <c r="G43" s="10">
        <v>0.4</v>
      </c>
      <c r="H43" s="11">
        <f t="shared" si="4"/>
        <v>24000</v>
      </c>
      <c r="I43" s="103"/>
      <c r="J43" s="26"/>
      <c r="K43" s="26"/>
      <c r="L43" s="27"/>
      <c r="M43" s="32"/>
    </row>
    <row r="44" spans="1:13" s="14" customFormat="1" ht="23.25" customHeight="1">
      <c r="A44" s="85"/>
      <c r="B44" s="88"/>
      <c r="C44" s="95"/>
      <c r="D44" s="43" t="s">
        <v>34</v>
      </c>
      <c r="E44" s="48" t="s">
        <v>20</v>
      </c>
      <c r="F44" s="61">
        <v>34000</v>
      </c>
      <c r="G44" s="10">
        <v>0.5</v>
      </c>
      <c r="H44" s="11">
        <f t="shared" si="4"/>
        <v>17000</v>
      </c>
      <c r="I44" s="103"/>
      <c r="J44" s="26"/>
      <c r="K44" s="26"/>
      <c r="L44" s="27"/>
      <c r="M44" s="32"/>
    </row>
    <row r="45" spans="1:13" s="14" customFormat="1" ht="23.25" customHeight="1">
      <c r="A45" s="85"/>
      <c r="B45" s="88"/>
      <c r="C45" s="95"/>
      <c r="D45" s="43" t="s">
        <v>32</v>
      </c>
      <c r="E45" s="48" t="s">
        <v>12</v>
      </c>
      <c r="F45" s="61">
        <v>55000</v>
      </c>
      <c r="G45" s="10">
        <v>0.3</v>
      </c>
      <c r="H45" s="11">
        <f t="shared" si="4"/>
        <v>16500</v>
      </c>
      <c r="I45" s="103"/>
      <c r="J45" s="26"/>
      <c r="K45" s="26"/>
      <c r="L45" s="27"/>
      <c r="M45" s="32"/>
    </row>
    <row r="46" spans="1:13" s="14" customFormat="1" ht="23.25" customHeight="1">
      <c r="A46" s="85"/>
      <c r="B46" s="88"/>
      <c r="C46" s="95"/>
      <c r="D46" s="43" t="s">
        <v>35</v>
      </c>
      <c r="E46" s="48" t="s">
        <v>12</v>
      </c>
      <c r="F46" s="61">
        <v>50000</v>
      </c>
      <c r="G46" s="10"/>
      <c r="H46" s="11">
        <f t="shared" si="4"/>
        <v>0</v>
      </c>
      <c r="I46" s="103"/>
      <c r="J46" s="26"/>
      <c r="K46" s="26"/>
      <c r="L46" s="27"/>
      <c r="M46" s="32"/>
    </row>
    <row r="47" spans="1:13" s="14" customFormat="1" ht="23.25" customHeight="1">
      <c r="A47" s="85"/>
      <c r="B47" s="88"/>
      <c r="C47" s="95"/>
      <c r="D47" s="43" t="s">
        <v>40</v>
      </c>
      <c r="E47" s="48" t="s">
        <v>12</v>
      </c>
      <c r="F47" s="61">
        <v>30000</v>
      </c>
      <c r="G47" s="10">
        <v>0.4</v>
      </c>
      <c r="H47" s="11">
        <f t="shared" si="4"/>
        <v>12000</v>
      </c>
      <c r="I47" s="103"/>
      <c r="J47" s="26"/>
      <c r="K47" s="26"/>
      <c r="L47" s="27"/>
      <c r="M47" s="32"/>
    </row>
    <row r="48" spans="1:13" s="14" customFormat="1" ht="23.25" customHeight="1">
      <c r="A48" s="85"/>
      <c r="B48" s="88"/>
      <c r="C48" s="95"/>
      <c r="D48" s="43" t="s">
        <v>33</v>
      </c>
      <c r="E48" s="48" t="s">
        <v>12</v>
      </c>
      <c r="F48" s="41">
        <v>37600</v>
      </c>
      <c r="G48" s="10">
        <v>12</v>
      </c>
      <c r="H48" s="11">
        <f t="shared" si="4"/>
        <v>451200</v>
      </c>
      <c r="I48" s="103"/>
      <c r="J48" s="26"/>
      <c r="K48" s="26"/>
      <c r="L48" s="27"/>
      <c r="M48" s="32"/>
    </row>
    <row r="49" spans="1:13" s="14" customFormat="1" ht="27" customHeight="1">
      <c r="A49" s="85"/>
      <c r="B49" s="88"/>
      <c r="C49" s="105"/>
      <c r="D49" s="43"/>
      <c r="E49" s="40"/>
      <c r="F49" s="41"/>
      <c r="G49" s="42"/>
      <c r="H49" s="71">
        <f>SUM(H36:H48)</f>
        <v>3928200</v>
      </c>
      <c r="I49" s="103"/>
      <c r="J49" s="26"/>
      <c r="K49" s="26"/>
      <c r="L49" s="27"/>
      <c r="M49" s="32"/>
    </row>
    <row r="50" spans="1:13" s="14" customFormat="1" ht="23.25" customHeight="1">
      <c r="A50" s="85"/>
      <c r="B50" s="88"/>
      <c r="C50" s="96" t="s">
        <v>53</v>
      </c>
      <c r="D50" s="39" t="s">
        <v>11</v>
      </c>
      <c r="E50" s="40" t="s">
        <v>12</v>
      </c>
      <c r="F50" s="41">
        <v>150000</v>
      </c>
      <c r="G50" s="10">
        <v>11</v>
      </c>
      <c r="H50" s="11">
        <f>G50*F50</f>
        <v>1650000</v>
      </c>
      <c r="I50" s="103"/>
      <c r="J50" s="33"/>
      <c r="K50" s="26"/>
      <c r="L50" s="27"/>
      <c r="M50" s="34"/>
    </row>
    <row r="51" spans="1:13" s="12" customFormat="1" ht="23.25" customHeight="1">
      <c r="A51" s="85"/>
      <c r="B51" s="88"/>
      <c r="C51" s="97"/>
      <c r="D51" s="39" t="s">
        <v>17</v>
      </c>
      <c r="E51" s="40" t="s">
        <v>18</v>
      </c>
      <c r="F51" s="41">
        <v>4500</v>
      </c>
      <c r="G51" s="10">
        <v>165</v>
      </c>
      <c r="H51" s="11">
        <f t="shared" ref="H51:H61" si="5">G51*F51</f>
        <v>742500</v>
      </c>
      <c r="I51" s="103"/>
      <c r="J51" s="26"/>
      <c r="K51" s="26"/>
      <c r="L51" s="27"/>
      <c r="M51" s="32"/>
    </row>
    <row r="52" spans="1:13" s="12" customFormat="1" ht="23.25" customHeight="1">
      <c r="A52" s="85"/>
      <c r="B52" s="88"/>
      <c r="C52" s="97"/>
      <c r="D52" s="39" t="s">
        <v>39</v>
      </c>
      <c r="E52" s="40" t="s">
        <v>12</v>
      </c>
      <c r="F52" s="41">
        <v>170000</v>
      </c>
      <c r="G52" s="10">
        <v>7.5</v>
      </c>
      <c r="H52" s="11">
        <f t="shared" si="5"/>
        <v>1275000</v>
      </c>
      <c r="I52" s="103"/>
      <c r="J52" s="26"/>
      <c r="K52" s="26"/>
      <c r="L52" s="27"/>
      <c r="M52" s="32"/>
    </row>
    <row r="53" spans="1:13" s="12" customFormat="1" ht="23.25" customHeight="1">
      <c r="A53" s="85"/>
      <c r="B53" s="88"/>
      <c r="C53" s="97"/>
      <c r="D53" s="39" t="s">
        <v>41</v>
      </c>
      <c r="E53" s="40" t="s">
        <v>12</v>
      </c>
      <c r="F53" s="41">
        <v>15000</v>
      </c>
      <c r="G53" s="10">
        <v>12</v>
      </c>
      <c r="H53" s="11">
        <f t="shared" si="5"/>
        <v>180000</v>
      </c>
      <c r="I53" s="103"/>
      <c r="J53" s="26"/>
      <c r="K53" s="26"/>
      <c r="L53" s="27"/>
      <c r="M53" s="32"/>
    </row>
    <row r="54" spans="1:13" s="12" customFormat="1" ht="23.25" customHeight="1">
      <c r="A54" s="85"/>
      <c r="B54" s="88"/>
      <c r="C54" s="97"/>
      <c r="D54" s="43" t="s">
        <v>15</v>
      </c>
      <c r="E54" s="40" t="s">
        <v>12</v>
      </c>
      <c r="F54" s="41">
        <v>17000</v>
      </c>
      <c r="G54" s="10"/>
      <c r="H54" s="11"/>
      <c r="I54" s="103"/>
      <c r="J54" s="26"/>
      <c r="K54" s="26"/>
      <c r="L54" s="27"/>
      <c r="M54" s="32"/>
    </row>
    <row r="55" spans="1:13" s="12" customFormat="1" ht="17.25" customHeight="1">
      <c r="A55" s="85"/>
      <c r="B55" s="88"/>
      <c r="C55" s="97"/>
      <c r="D55" s="43" t="s">
        <v>28</v>
      </c>
      <c r="E55" s="40" t="s">
        <v>20</v>
      </c>
      <c r="F55" s="41">
        <v>20000</v>
      </c>
      <c r="G55" s="10">
        <v>3</v>
      </c>
      <c r="H55" s="11">
        <f t="shared" si="5"/>
        <v>60000</v>
      </c>
      <c r="I55" s="103"/>
      <c r="J55" s="26"/>
      <c r="K55" s="26"/>
      <c r="L55" s="27"/>
      <c r="M55" s="32"/>
    </row>
    <row r="56" spans="1:13" s="12" customFormat="1" ht="23.25" customHeight="1">
      <c r="A56" s="85"/>
      <c r="B56" s="88"/>
      <c r="C56" s="97"/>
      <c r="D56" s="43" t="s">
        <v>29</v>
      </c>
      <c r="E56" s="40" t="s">
        <v>12</v>
      </c>
      <c r="F56" s="41">
        <v>5000</v>
      </c>
      <c r="G56" s="10">
        <v>0.5</v>
      </c>
      <c r="H56" s="11">
        <f t="shared" si="5"/>
        <v>2500</v>
      </c>
      <c r="I56" s="103"/>
      <c r="J56" s="26"/>
      <c r="K56" s="26"/>
      <c r="L56" s="27"/>
      <c r="M56" s="32"/>
    </row>
    <row r="57" spans="1:13" s="12" customFormat="1" ht="23.25" customHeight="1">
      <c r="A57" s="85"/>
      <c r="B57" s="88"/>
      <c r="C57" s="97"/>
      <c r="D57" s="43" t="s">
        <v>30</v>
      </c>
      <c r="E57" s="40" t="s">
        <v>22</v>
      </c>
      <c r="F57" s="41">
        <v>45000</v>
      </c>
      <c r="G57" s="10">
        <v>2</v>
      </c>
      <c r="H57" s="11">
        <f t="shared" si="5"/>
        <v>90000</v>
      </c>
      <c r="I57" s="103"/>
      <c r="J57" s="26"/>
      <c r="K57" s="26"/>
      <c r="L57" s="27"/>
      <c r="M57" s="32"/>
    </row>
    <row r="58" spans="1:13" s="12" customFormat="1" ht="23.25" customHeight="1">
      <c r="A58" s="85"/>
      <c r="B58" s="88"/>
      <c r="C58" s="97"/>
      <c r="D58" s="43" t="s">
        <v>31</v>
      </c>
      <c r="E58" s="40" t="s">
        <v>12</v>
      </c>
      <c r="F58" s="41">
        <v>60000</v>
      </c>
      <c r="G58" s="10">
        <v>0.4</v>
      </c>
      <c r="H58" s="11">
        <f t="shared" si="5"/>
        <v>24000</v>
      </c>
      <c r="I58" s="103"/>
      <c r="J58" s="26"/>
      <c r="K58" s="26"/>
      <c r="L58" s="27"/>
      <c r="M58" s="32"/>
    </row>
    <row r="59" spans="1:13" s="12" customFormat="1" ht="23.25" customHeight="1">
      <c r="A59" s="85"/>
      <c r="B59" s="88"/>
      <c r="C59" s="97"/>
      <c r="D59" s="43" t="s">
        <v>34</v>
      </c>
      <c r="E59" s="40" t="s">
        <v>20</v>
      </c>
      <c r="F59" s="41">
        <v>34000</v>
      </c>
      <c r="G59" s="10">
        <v>0.5</v>
      </c>
      <c r="H59" s="11">
        <f t="shared" si="5"/>
        <v>17000</v>
      </c>
      <c r="I59" s="103"/>
      <c r="J59" s="26"/>
      <c r="K59" s="26"/>
      <c r="L59" s="27"/>
      <c r="M59" s="32"/>
    </row>
    <row r="60" spans="1:13" s="12" customFormat="1" ht="23.25" customHeight="1">
      <c r="A60" s="85"/>
      <c r="B60" s="88"/>
      <c r="C60" s="97"/>
      <c r="D60" s="43" t="s">
        <v>32</v>
      </c>
      <c r="E60" s="40" t="s">
        <v>12</v>
      </c>
      <c r="F60" s="41">
        <v>55000</v>
      </c>
      <c r="G60" s="10">
        <v>0.3</v>
      </c>
      <c r="H60" s="11">
        <f t="shared" si="5"/>
        <v>16500</v>
      </c>
      <c r="I60" s="103"/>
      <c r="J60" s="26"/>
      <c r="K60" s="26"/>
      <c r="L60" s="27"/>
      <c r="M60" s="32"/>
    </row>
    <row r="61" spans="1:13" s="12" customFormat="1" ht="23.25" customHeight="1">
      <c r="A61" s="85"/>
      <c r="B61" s="88"/>
      <c r="C61" s="97"/>
      <c r="D61" s="43" t="s">
        <v>35</v>
      </c>
      <c r="E61" s="40" t="s">
        <v>12</v>
      </c>
      <c r="F61" s="41">
        <v>50000</v>
      </c>
      <c r="G61" s="10">
        <v>0.2</v>
      </c>
      <c r="H61" s="11">
        <f t="shared" si="5"/>
        <v>10000</v>
      </c>
      <c r="I61" s="103"/>
      <c r="J61" s="26"/>
      <c r="K61" s="26"/>
      <c r="L61" s="27"/>
      <c r="M61" s="32"/>
    </row>
    <row r="62" spans="1:13" s="12" customFormat="1" ht="23.25" customHeight="1">
      <c r="A62" s="86"/>
      <c r="B62" s="89"/>
      <c r="C62" s="98"/>
      <c r="D62" s="46"/>
      <c r="E62" s="40"/>
      <c r="F62" s="41"/>
      <c r="G62" s="10"/>
      <c r="H62" s="71">
        <f>SUM(H50:H61)</f>
        <v>4067500</v>
      </c>
      <c r="I62" s="104"/>
      <c r="J62" s="25"/>
      <c r="K62" s="25"/>
      <c r="L62" s="25"/>
      <c r="M62" s="25"/>
    </row>
    <row r="63" spans="1:13" s="12" customFormat="1" ht="23.25" customHeight="1">
      <c r="A63" s="84">
        <v>4</v>
      </c>
      <c r="B63" s="87" t="s">
        <v>89</v>
      </c>
      <c r="C63" s="94" t="s">
        <v>52</v>
      </c>
      <c r="D63" s="60" t="s">
        <v>16</v>
      </c>
      <c r="E63" s="48" t="s">
        <v>12</v>
      </c>
      <c r="F63" s="61">
        <v>100000</v>
      </c>
      <c r="G63" s="10">
        <v>14</v>
      </c>
      <c r="H63" s="11">
        <f>G63*F63</f>
        <v>1400000</v>
      </c>
      <c r="I63" s="93"/>
      <c r="J63" s="25"/>
      <c r="K63" s="25"/>
      <c r="L63" s="25"/>
      <c r="M63" s="25"/>
    </row>
    <row r="64" spans="1:13" s="12" customFormat="1" ht="23.25" customHeight="1">
      <c r="A64" s="85"/>
      <c r="B64" s="88"/>
      <c r="C64" s="95"/>
      <c r="D64" s="60" t="s">
        <v>13</v>
      </c>
      <c r="E64" s="48" t="s">
        <v>12</v>
      </c>
      <c r="F64" s="61">
        <v>25000</v>
      </c>
      <c r="G64" s="10">
        <v>14</v>
      </c>
      <c r="H64" s="11">
        <f t="shared" ref="H64:H76" si="6">G64*F64</f>
        <v>350000</v>
      </c>
      <c r="I64" s="93"/>
    </row>
    <row r="65" spans="1:9" s="12" customFormat="1" ht="23.25" customHeight="1">
      <c r="A65" s="85"/>
      <c r="B65" s="88"/>
      <c r="C65" s="95"/>
      <c r="D65" s="60" t="s">
        <v>37</v>
      </c>
      <c r="E65" s="48" t="s">
        <v>12</v>
      </c>
      <c r="F65" s="61">
        <v>15000</v>
      </c>
      <c r="G65" s="10">
        <v>13</v>
      </c>
      <c r="H65" s="11">
        <f t="shared" si="6"/>
        <v>195000</v>
      </c>
      <c r="I65" s="93"/>
    </row>
    <row r="66" spans="1:9" s="12" customFormat="1" ht="23.25" customHeight="1">
      <c r="A66" s="85"/>
      <c r="B66" s="88"/>
      <c r="C66" s="95"/>
      <c r="D66" s="60" t="s">
        <v>11</v>
      </c>
      <c r="E66" s="48" t="s">
        <v>12</v>
      </c>
      <c r="F66" s="61">
        <v>150000</v>
      </c>
      <c r="G66" s="10">
        <v>8</v>
      </c>
      <c r="H66" s="11">
        <f t="shared" si="6"/>
        <v>1200000</v>
      </c>
      <c r="I66" s="93"/>
    </row>
    <row r="67" spans="1:9" s="12" customFormat="1" ht="23.25" customHeight="1">
      <c r="A67" s="85"/>
      <c r="B67" s="88"/>
      <c r="C67" s="95"/>
      <c r="D67" s="60" t="s">
        <v>42</v>
      </c>
      <c r="E67" s="48" t="s">
        <v>12</v>
      </c>
      <c r="F67" s="61">
        <v>17000</v>
      </c>
      <c r="G67" s="10">
        <v>9</v>
      </c>
      <c r="H67" s="11">
        <f t="shared" si="6"/>
        <v>153000</v>
      </c>
      <c r="I67" s="93"/>
    </row>
    <row r="68" spans="1:9" s="12" customFormat="1" ht="23.25" customHeight="1">
      <c r="A68" s="85"/>
      <c r="B68" s="88"/>
      <c r="C68" s="95"/>
      <c r="D68" s="62" t="s">
        <v>15</v>
      </c>
      <c r="E68" s="48" t="s">
        <v>12</v>
      </c>
      <c r="F68" s="61">
        <v>17000</v>
      </c>
      <c r="G68" s="10">
        <v>2</v>
      </c>
      <c r="H68" s="11">
        <f t="shared" si="6"/>
        <v>34000</v>
      </c>
      <c r="I68" s="93"/>
    </row>
    <row r="69" spans="1:9" s="12" customFormat="1" ht="23.25" customHeight="1">
      <c r="A69" s="85"/>
      <c r="B69" s="88"/>
      <c r="C69" s="95"/>
      <c r="D69" s="43" t="s">
        <v>28</v>
      </c>
      <c r="E69" s="40" t="s">
        <v>20</v>
      </c>
      <c r="F69" s="41">
        <v>20000</v>
      </c>
      <c r="G69" s="10">
        <v>2</v>
      </c>
      <c r="H69" s="11">
        <f t="shared" si="6"/>
        <v>40000</v>
      </c>
      <c r="I69" s="93"/>
    </row>
    <row r="70" spans="1:9" s="12" customFormat="1" ht="23.25" customHeight="1">
      <c r="A70" s="85"/>
      <c r="B70" s="88"/>
      <c r="C70" s="95"/>
      <c r="D70" s="43" t="s">
        <v>29</v>
      </c>
      <c r="E70" s="40" t="s">
        <v>12</v>
      </c>
      <c r="F70" s="41">
        <v>5000</v>
      </c>
      <c r="G70" s="10">
        <v>0.5</v>
      </c>
      <c r="H70" s="11">
        <f t="shared" si="6"/>
        <v>2500</v>
      </c>
      <c r="I70" s="93"/>
    </row>
    <row r="71" spans="1:9" s="12" customFormat="1" ht="23.25" customHeight="1">
      <c r="A71" s="85"/>
      <c r="B71" s="88"/>
      <c r="C71" s="95"/>
      <c r="D71" s="43" t="s">
        <v>30</v>
      </c>
      <c r="E71" s="40" t="s">
        <v>22</v>
      </c>
      <c r="F71" s="41">
        <v>45000</v>
      </c>
      <c r="G71" s="10">
        <v>2</v>
      </c>
      <c r="H71" s="11">
        <f t="shared" si="6"/>
        <v>90000</v>
      </c>
      <c r="I71" s="93"/>
    </row>
    <row r="72" spans="1:9" s="12" customFormat="1" ht="23.25" customHeight="1">
      <c r="A72" s="85"/>
      <c r="B72" s="88"/>
      <c r="C72" s="95"/>
      <c r="D72" s="43" t="s">
        <v>31</v>
      </c>
      <c r="E72" s="40" t="s">
        <v>12</v>
      </c>
      <c r="F72" s="41">
        <v>60000</v>
      </c>
      <c r="G72" s="10">
        <v>0.4</v>
      </c>
      <c r="H72" s="11">
        <f t="shared" si="6"/>
        <v>24000</v>
      </c>
      <c r="I72" s="93"/>
    </row>
    <row r="73" spans="1:9" s="12" customFormat="1" ht="23.25" customHeight="1">
      <c r="A73" s="85"/>
      <c r="B73" s="88"/>
      <c r="C73" s="95"/>
      <c r="D73" s="43" t="s">
        <v>34</v>
      </c>
      <c r="E73" s="40" t="s">
        <v>20</v>
      </c>
      <c r="F73" s="41">
        <v>34000</v>
      </c>
      <c r="G73" s="10">
        <v>0.5</v>
      </c>
      <c r="H73" s="11">
        <f t="shared" si="6"/>
        <v>17000</v>
      </c>
      <c r="I73" s="93"/>
    </row>
    <row r="74" spans="1:9" s="12" customFormat="1" ht="23.25" customHeight="1">
      <c r="A74" s="85"/>
      <c r="B74" s="88"/>
      <c r="C74" s="95"/>
      <c r="D74" s="43" t="s">
        <v>32</v>
      </c>
      <c r="E74" s="40" t="s">
        <v>12</v>
      </c>
      <c r="F74" s="41">
        <v>55000</v>
      </c>
      <c r="G74" s="10">
        <v>0.3</v>
      </c>
      <c r="H74" s="11">
        <f t="shared" si="6"/>
        <v>16500</v>
      </c>
      <c r="I74" s="93"/>
    </row>
    <row r="75" spans="1:9" s="12" customFormat="1" ht="23.25" customHeight="1">
      <c r="A75" s="85"/>
      <c r="B75" s="88"/>
      <c r="C75" s="95"/>
      <c r="D75" s="43" t="s">
        <v>35</v>
      </c>
      <c r="E75" s="40" t="s">
        <v>12</v>
      </c>
      <c r="F75" s="41">
        <v>50000</v>
      </c>
      <c r="G75" s="10">
        <v>0.2</v>
      </c>
      <c r="H75" s="11">
        <f t="shared" si="6"/>
        <v>10000</v>
      </c>
      <c r="I75" s="93"/>
    </row>
    <row r="76" spans="1:9" s="12" customFormat="1" ht="23.25" customHeight="1">
      <c r="A76" s="85"/>
      <c r="B76" s="88"/>
      <c r="C76" s="95"/>
      <c r="D76" s="43" t="s">
        <v>33</v>
      </c>
      <c r="E76" s="40" t="s">
        <v>12</v>
      </c>
      <c r="F76" s="41">
        <v>37600</v>
      </c>
      <c r="G76" s="10">
        <v>12</v>
      </c>
      <c r="H76" s="11">
        <f t="shared" si="6"/>
        <v>451200</v>
      </c>
      <c r="I76" s="93"/>
    </row>
    <row r="77" spans="1:9" s="12" customFormat="1" ht="23.25" customHeight="1">
      <c r="A77" s="85"/>
      <c r="B77" s="88"/>
      <c r="C77" s="105"/>
      <c r="D77" s="43"/>
      <c r="E77" s="40"/>
      <c r="F77" s="41"/>
      <c r="G77" s="10"/>
      <c r="H77" s="71">
        <f>SUM(H63:H76)</f>
        <v>3983200</v>
      </c>
      <c r="I77" s="93"/>
    </row>
    <row r="78" spans="1:9" s="12" customFormat="1" ht="23.25" customHeight="1">
      <c r="A78" s="85"/>
      <c r="B78" s="88"/>
      <c r="C78" s="96" t="s">
        <v>51</v>
      </c>
      <c r="D78" s="43" t="s">
        <v>11</v>
      </c>
      <c r="E78" s="40" t="s">
        <v>12</v>
      </c>
      <c r="F78" s="61">
        <v>150000</v>
      </c>
      <c r="G78" s="10">
        <v>11</v>
      </c>
      <c r="H78" s="11">
        <f>G78*F78</f>
        <v>1650000</v>
      </c>
      <c r="I78" s="93"/>
    </row>
    <row r="79" spans="1:9" s="12" customFormat="1" ht="23.25" customHeight="1">
      <c r="A79" s="85"/>
      <c r="B79" s="88"/>
      <c r="C79" s="97"/>
      <c r="D79" s="46" t="s">
        <v>47</v>
      </c>
      <c r="E79" s="40" t="str">
        <f>E51</f>
        <v>Quả</v>
      </c>
      <c r="F79" s="61">
        <v>4500</v>
      </c>
      <c r="G79" s="10">
        <v>170</v>
      </c>
      <c r="H79" s="11">
        <f t="shared" ref="H79:H90" si="7">G79*F79</f>
        <v>765000</v>
      </c>
      <c r="I79" s="93"/>
    </row>
    <row r="80" spans="1:9" s="12" customFormat="1" ht="23.25" customHeight="1">
      <c r="A80" s="85"/>
      <c r="B80" s="88"/>
      <c r="C80" s="97"/>
      <c r="D80" s="46" t="s">
        <v>43</v>
      </c>
      <c r="E80" s="40" t="s">
        <v>12</v>
      </c>
      <c r="F80" s="61">
        <v>15000</v>
      </c>
      <c r="G80" s="10">
        <v>15</v>
      </c>
      <c r="H80" s="11">
        <f t="shared" si="7"/>
        <v>225000</v>
      </c>
      <c r="I80" s="93"/>
    </row>
    <row r="81" spans="1:12" s="12" customFormat="1" ht="23.25" customHeight="1">
      <c r="A81" s="85"/>
      <c r="B81" s="88"/>
      <c r="C81" s="97"/>
      <c r="D81" s="46" t="s">
        <v>39</v>
      </c>
      <c r="E81" s="40" t="s">
        <v>12</v>
      </c>
      <c r="F81" s="61">
        <v>170000</v>
      </c>
      <c r="G81" s="10">
        <v>7</v>
      </c>
      <c r="H81" s="11">
        <f t="shared" si="7"/>
        <v>1190000</v>
      </c>
      <c r="I81" s="93"/>
    </row>
    <row r="82" spans="1:12" s="12" customFormat="1" ht="23.25" customHeight="1">
      <c r="A82" s="85"/>
      <c r="B82" s="88"/>
      <c r="C82" s="97"/>
      <c r="D82" s="43" t="s">
        <v>28</v>
      </c>
      <c r="E82" s="40" t="s">
        <v>20</v>
      </c>
      <c r="F82" s="61">
        <v>20000</v>
      </c>
      <c r="G82" s="10">
        <v>2</v>
      </c>
      <c r="H82" s="11">
        <f t="shared" si="7"/>
        <v>40000</v>
      </c>
      <c r="I82" s="93"/>
    </row>
    <row r="83" spans="1:12" s="12" customFormat="1" ht="23.25" customHeight="1">
      <c r="A83" s="85"/>
      <c r="B83" s="88"/>
      <c r="C83" s="97"/>
      <c r="D83" s="43" t="s">
        <v>29</v>
      </c>
      <c r="E83" s="40" t="s">
        <v>12</v>
      </c>
      <c r="F83" s="61">
        <v>5000</v>
      </c>
      <c r="G83" s="10">
        <v>0.5</v>
      </c>
      <c r="H83" s="11">
        <f t="shared" si="7"/>
        <v>2500</v>
      </c>
      <c r="I83" s="93"/>
    </row>
    <row r="84" spans="1:12" s="12" customFormat="1" ht="23.25" customHeight="1">
      <c r="A84" s="85"/>
      <c r="B84" s="88"/>
      <c r="C84" s="97"/>
      <c r="D84" s="43" t="s">
        <v>30</v>
      </c>
      <c r="E84" s="40" t="s">
        <v>22</v>
      </c>
      <c r="F84" s="61">
        <v>45000</v>
      </c>
      <c r="G84" s="10">
        <v>1</v>
      </c>
      <c r="H84" s="11">
        <f t="shared" si="7"/>
        <v>45000</v>
      </c>
      <c r="I84" s="93"/>
    </row>
    <row r="85" spans="1:12" s="12" customFormat="1" ht="23.25" customHeight="1">
      <c r="A85" s="85"/>
      <c r="B85" s="88"/>
      <c r="C85" s="97"/>
      <c r="D85" s="43" t="s">
        <v>31</v>
      </c>
      <c r="E85" s="40" t="s">
        <v>12</v>
      </c>
      <c r="F85" s="61">
        <v>60000</v>
      </c>
      <c r="G85" s="10">
        <v>0.4</v>
      </c>
      <c r="H85" s="11">
        <f t="shared" si="7"/>
        <v>24000</v>
      </c>
      <c r="I85" s="93"/>
    </row>
    <row r="86" spans="1:12" s="12" customFormat="1" ht="23.25" customHeight="1">
      <c r="A86" s="85"/>
      <c r="B86" s="88"/>
      <c r="C86" s="97"/>
      <c r="D86" s="43" t="s">
        <v>34</v>
      </c>
      <c r="E86" s="40" t="s">
        <v>20</v>
      </c>
      <c r="F86" s="61">
        <v>34000</v>
      </c>
      <c r="G86" s="10">
        <v>0.5</v>
      </c>
      <c r="H86" s="11">
        <f t="shared" si="7"/>
        <v>17000</v>
      </c>
      <c r="I86" s="93"/>
    </row>
    <row r="87" spans="1:12" s="12" customFormat="1" ht="23.25" customHeight="1">
      <c r="A87" s="85"/>
      <c r="B87" s="88"/>
      <c r="C87" s="97"/>
      <c r="D87" s="43" t="s">
        <v>32</v>
      </c>
      <c r="E87" s="40" t="s">
        <v>12</v>
      </c>
      <c r="F87" s="61">
        <v>55000</v>
      </c>
      <c r="G87" s="10">
        <v>0.3</v>
      </c>
      <c r="H87" s="11">
        <f t="shared" si="7"/>
        <v>16500</v>
      </c>
      <c r="I87" s="93"/>
    </row>
    <row r="88" spans="1:12" s="12" customFormat="1" ht="23.25" customHeight="1">
      <c r="A88" s="85"/>
      <c r="B88" s="88"/>
      <c r="C88" s="97"/>
      <c r="D88" s="43" t="s">
        <v>35</v>
      </c>
      <c r="E88" s="40" t="s">
        <v>12</v>
      </c>
      <c r="F88" s="61">
        <v>50000</v>
      </c>
      <c r="G88" s="10">
        <v>0.2</v>
      </c>
      <c r="H88" s="11">
        <f t="shared" si="7"/>
        <v>10000</v>
      </c>
      <c r="I88" s="93"/>
      <c r="L88" s="12">
        <f>G20+G48+G76+G104+G132</f>
        <v>60</v>
      </c>
    </row>
    <row r="89" spans="1:12" s="12" customFormat="1" ht="23.25" customHeight="1">
      <c r="A89" s="85"/>
      <c r="B89" s="88"/>
      <c r="C89" s="97"/>
      <c r="D89" s="43" t="s">
        <v>40</v>
      </c>
      <c r="E89" s="40" t="s">
        <v>12</v>
      </c>
      <c r="F89" s="61">
        <v>30000</v>
      </c>
      <c r="G89" s="10"/>
      <c r="H89" s="11">
        <f t="shared" si="7"/>
        <v>0</v>
      </c>
      <c r="I89" s="93"/>
    </row>
    <row r="90" spans="1:12" s="12" customFormat="1" ht="23.25" customHeight="1">
      <c r="A90" s="85"/>
      <c r="B90" s="88"/>
      <c r="C90" s="97"/>
      <c r="D90" s="43" t="s">
        <v>66</v>
      </c>
      <c r="E90" s="40" t="s">
        <v>12</v>
      </c>
      <c r="F90" s="61">
        <v>25000</v>
      </c>
      <c r="G90" s="10">
        <v>0.5</v>
      </c>
      <c r="H90" s="11">
        <f t="shared" si="7"/>
        <v>12500</v>
      </c>
      <c r="I90" s="93"/>
    </row>
    <row r="91" spans="1:12" s="12" customFormat="1" ht="23.25" customHeight="1">
      <c r="A91" s="86"/>
      <c r="B91" s="89"/>
      <c r="C91" s="98"/>
      <c r="D91" s="46"/>
      <c r="E91" s="40"/>
      <c r="F91" s="41"/>
      <c r="G91" s="10"/>
      <c r="H91" s="71">
        <f>SUM(H78:H90)</f>
        <v>3997500</v>
      </c>
      <c r="I91" s="93"/>
    </row>
    <row r="92" spans="1:12" s="12" customFormat="1" ht="23.25" customHeight="1">
      <c r="A92" s="84">
        <v>5</v>
      </c>
      <c r="B92" s="87" t="s">
        <v>90</v>
      </c>
      <c r="C92" s="96" t="s">
        <v>65</v>
      </c>
      <c r="D92" s="60" t="s">
        <v>11</v>
      </c>
      <c r="E92" s="48" t="str">
        <f>E50</f>
        <v>Kg</v>
      </c>
      <c r="F92" s="61">
        <v>150000</v>
      </c>
      <c r="G92" s="10">
        <v>12</v>
      </c>
      <c r="H92" s="11">
        <f>G92*F92</f>
        <v>1800000</v>
      </c>
      <c r="I92" s="93"/>
    </row>
    <row r="93" spans="1:12" s="12" customFormat="1" ht="23.25" customHeight="1">
      <c r="A93" s="85"/>
      <c r="B93" s="88"/>
      <c r="C93" s="97"/>
      <c r="D93" s="60" t="s">
        <v>44</v>
      </c>
      <c r="E93" s="48" t="str">
        <f>E51</f>
        <v>Quả</v>
      </c>
      <c r="F93" s="61">
        <v>4500</v>
      </c>
      <c r="G93" s="10">
        <v>204</v>
      </c>
      <c r="H93" s="11">
        <f t="shared" ref="H93:H104" si="8">G93*F93</f>
        <v>918000</v>
      </c>
      <c r="I93" s="93"/>
    </row>
    <row r="94" spans="1:12" s="12" customFormat="1" ht="23.25" customHeight="1">
      <c r="A94" s="85"/>
      <c r="B94" s="88"/>
      <c r="C94" s="97"/>
      <c r="D94" s="60" t="s">
        <v>13</v>
      </c>
      <c r="E94" s="48" t="s">
        <v>12</v>
      </c>
      <c r="F94" s="61">
        <v>25000</v>
      </c>
      <c r="G94" s="10">
        <v>14</v>
      </c>
      <c r="H94" s="11">
        <f t="shared" si="8"/>
        <v>350000</v>
      </c>
      <c r="I94" s="93"/>
    </row>
    <row r="95" spans="1:12" s="12" customFormat="1" ht="23.25" customHeight="1">
      <c r="A95" s="85"/>
      <c r="B95" s="88"/>
      <c r="C95" s="97"/>
      <c r="D95" s="60" t="s">
        <v>14</v>
      </c>
      <c r="E95" s="48" t="s">
        <v>12</v>
      </c>
      <c r="F95" s="61">
        <v>15000</v>
      </c>
      <c r="G95" s="10">
        <v>14</v>
      </c>
      <c r="H95" s="11">
        <f t="shared" si="8"/>
        <v>210000</v>
      </c>
      <c r="I95" s="93"/>
    </row>
    <row r="96" spans="1:12" s="12" customFormat="1" ht="23.25" customHeight="1">
      <c r="A96" s="85"/>
      <c r="B96" s="88"/>
      <c r="C96" s="97"/>
      <c r="D96" s="62" t="s">
        <v>28</v>
      </c>
      <c r="E96" s="48" t="s">
        <v>20</v>
      </c>
      <c r="F96" s="61">
        <v>20000</v>
      </c>
      <c r="G96" s="10">
        <v>2</v>
      </c>
      <c r="H96" s="11">
        <f t="shared" si="8"/>
        <v>40000</v>
      </c>
      <c r="I96" s="93"/>
    </row>
    <row r="97" spans="1:9" s="12" customFormat="1" ht="23.25" customHeight="1">
      <c r="A97" s="85"/>
      <c r="B97" s="88"/>
      <c r="C97" s="97"/>
      <c r="D97" s="62" t="s">
        <v>29</v>
      </c>
      <c r="E97" s="48" t="s">
        <v>12</v>
      </c>
      <c r="F97" s="61">
        <v>5000</v>
      </c>
      <c r="G97" s="10">
        <v>0.5</v>
      </c>
      <c r="H97" s="11">
        <f t="shared" si="8"/>
        <v>2500</v>
      </c>
      <c r="I97" s="93"/>
    </row>
    <row r="98" spans="1:9" s="12" customFormat="1" ht="23.25" customHeight="1">
      <c r="A98" s="85"/>
      <c r="B98" s="88"/>
      <c r="C98" s="97"/>
      <c r="D98" s="62" t="s">
        <v>30</v>
      </c>
      <c r="E98" s="48" t="s">
        <v>22</v>
      </c>
      <c r="F98" s="61">
        <v>45000</v>
      </c>
      <c r="G98" s="10"/>
      <c r="H98" s="11">
        <f t="shared" si="8"/>
        <v>0</v>
      </c>
      <c r="I98" s="93"/>
    </row>
    <row r="99" spans="1:9" s="12" customFormat="1" ht="23.25" customHeight="1">
      <c r="A99" s="85"/>
      <c r="B99" s="88"/>
      <c r="C99" s="97"/>
      <c r="D99" s="62" t="s">
        <v>31</v>
      </c>
      <c r="E99" s="48" t="s">
        <v>12</v>
      </c>
      <c r="F99" s="61">
        <v>60000</v>
      </c>
      <c r="G99" s="10">
        <v>0.4</v>
      </c>
      <c r="H99" s="11">
        <f t="shared" si="8"/>
        <v>24000</v>
      </c>
      <c r="I99" s="93"/>
    </row>
    <row r="100" spans="1:9" s="12" customFormat="1" ht="23.25" customHeight="1">
      <c r="A100" s="85"/>
      <c r="B100" s="88"/>
      <c r="C100" s="97"/>
      <c r="D100" s="62" t="s">
        <v>34</v>
      </c>
      <c r="E100" s="48" t="s">
        <v>20</v>
      </c>
      <c r="F100" s="61">
        <v>34000</v>
      </c>
      <c r="G100" s="10">
        <v>0.5</v>
      </c>
      <c r="H100" s="11">
        <f t="shared" si="8"/>
        <v>17000</v>
      </c>
      <c r="I100" s="93"/>
    </row>
    <row r="101" spans="1:9" s="12" customFormat="1" ht="23.25" customHeight="1">
      <c r="A101" s="85"/>
      <c r="B101" s="88"/>
      <c r="C101" s="97"/>
      <c r="D101" s="62" t="s">
        <v>32</v>
      </c>
      <c r="E101" s="48" t="s">
        <v>12</v>
      </c>
      <c r="F101" s="61">
        <v>55000</v>
      </c>
      <c r="G101" s="10">
        <v>0.3</v>
      </c>
      <c r="H101" s="11">
        <f t="shared" si="8"/>
        <v>16500</v>
      </c>
      <c r="I101" s="93"/>
    </row>
    <row r="102" spans="1:9" s="12" customFormat="1" ht="23.25" customHeight="1">
      <c r="A102" s="85"/>
      <c r="B102" s="88"/>
      <c r="C102" s="97"/>
      <c r="D102" s="62" t="s">
        <v>35</v>
      </c>
      <c r="E102" s="48" t="s">
        <v>12</v>
      </c>
      <c r="F102" s="61">
        <v>50000</v>
      </c>
      <c r="G102" s="10">
        <v>0.2</v>
      </c>
      <c r="H102" s="11">
        <f t="shared" si="8"/>
        <v>10000</v>
      </c>
      <c r="I102" s="93"/>
    </row>
    <row r="103" spans="1:9" s="12" customFormat="1" ht="23.25" customHeight="1">
      <c r="A103" s="85"/>
      <c r="B103" s="88"/>
      <c r="C103" s="97"/>
      <c r="D103" s="62" t="s">
        <v>40</v>
      </c>
      <c r="E103" s="48" t="s">
        <v>12</v>
      </c>
      <c r="F103" s="61">
        <v>30000</v>
      </c>
      <c r="G103" s="10"/>
      <c r="H103" s="11">
        <f t="shared" si="8"/>
        <v>0</v>
      </c>
      <c r="I103" s="93"/>
    </row>
    <row r="104" spans="1:9" s="12" customFormat="1" ht="23.25" customHeight="1">
      <c r="A104" s="85"/>
      <c r="B104" s="88"/>
      <c r="C104" s="97"/>
      <c r="D104" s="62" t="s">
        <v>33</v>
      </c>
      <c r="E104" s="48" t="s">
        <v>12</v>
      </c>
      <c r="F104" s="41">
        <v>37600</v>
      </c>
      <c r="G104" s="10">
        <v>12</v>
      </c>
      <c r="H104" s="11">
        <f t="shared" si="8"/>
        <v>451200</v>
      </c>
      <c r="I104" s="93"/>
    </row>
    <row r="105" spans="1:9" s="12" customFormat="1" ht="23.25" customHeight="1">
      <c r="A105" s="85"/>
      <c r="B105" s="88"/>
      <c r="C105" s="98"/>
      <c r="D105" s="43"/>
      <c r="E105" s="40"/>
      <c r="F105" s="41"/>
      <c r="G105" s="42"/>
      <c r="H105" s="71">
        <f>SUM(H92:H104)</f>
        <v>3839200</v>
      </c>
      <c r="I105" s="93"/>
    </row>
    <row r="106" spans="1:9" s="12" customFormat="1" ht="23.25" customHeight="1">
      <c r="A106" s="85"/>
      <c r="B106" s="88"/>
      <c r="C106" s="94" t="s">
        <v>67</v>
      </c>
      <c r="D106" s="60" t="s">
        <v>16</v>
      </c>
      <c r="E106" s="48" t="s">
        <v>12</v>
      </c>
      <c r="F106" s="61">
        <v>100000</v>
      </c>
      <c r="G106" s="10">
        <v>15</v>
      </c>
      <c r="H106" s="11">
        <f>G106*F106</f>
        <v>1500000</v>
      </c>
      <c r="I106" s="93"/>
    </row>
    <row r="107" spans="1:9" s="12" customFormat="1" ht="23.25" customHeight="1">
      <c r="A107" s="85"/>
      <c r="B107" s="88"/>
      <c r="C107" s="95"/>
      <c r="D107" s="60" t="s">
        <v>45</v>
      </c>
      <c r="E107" s="48" t="s">
        <v>12</v>
      </c>
      <c r="F107" s="61">
        <v>25000</v>
      </c>
      <c r="G107" s="10">
        <v>15</v>
      </c>
      <c r="H107" s="11">
        <f t="shared" ref="H107:H118" si="9">G107*F107</f>
        <v>375000</v>
      </c>
      <c r="I107" s="93"/>
    </row>
    <row r="108" spans="1:9" s="12" customFormat="1" ht="23.25" customHeight="1">
      <c r="A108" s="85"/>
      <c r="B108" s="88"/>
      <c r="C108" s="95"/>
      <c r="D108" s="60" t="s">
        <v>62</v>
      </c>
      <c r="E108" s="48" t="s">
        <v>12</v>
      </c>
      <c r="F108" s="61">
        <v>22000</v>
      </c>
      <c r="G108" s="10">
        <v>11</v>
      </c>
      <c r="H108" s="11">
        <f t="shared" si="9"/>
        <v>242000</v>
      </c>
      <c r="I108" s="93"/>
    </row>
    <row r="109" spans="1:9" s="12" customFormat="1" ht="23.25" customHeight="1">
      <c r="A109" s="85"/>
      <c r="B109" s="88"/>
      <c r="C109" s="95"/>
      <c r="D109" s="60" t="s">
        <v>11</v>
      </c>
      <c r="E109" s="48" t="s">
        <v>12</v>
      </c>
      <c r="F109" s="61">
        <v>150000</v>
      </c>
      <c r="G109" s="10">
        <v>11</v>
      </c>
      <c r="H109" s="11">
        <f t="shared" si="9"/>
        <v>1650000</v>
      </c>
      <c r="I109" s="93"/>
    </row>
    <row r="110" spans="1:9" s="12" customFormat="1" ht="23.25" customHeight="1">
      <c r="A110" s="85"/>
      <c r="B110" s="88"/>
      <c r="C110" s="95"/>
      <c r="D110" s="60" t="s">
        <v>43</v>
      </c>
      <c r="E110" s="48" t="s">
        <v>12</v>
      </c>
      <c r="F110" s="61">
        <v>15000</v>
      </c>
      <c r="G110" s="10">
        <v>15.2</v>
      </c>
      <c r="H110" s="11">
        <f t="shared" si="9"/>
        <v>228000</v>
      </c>
      <c r="I110" s="93"/>
    </row>
    <row r="111" spans="1:9" s="12" customFormat="1" ht="23.25" customHeight="1">
      <c r="A111" s="85"/>
      <c r="B111" s="88"/>
      <c r="C111" s="95"/>
      <c r="D111" s="62" t="s">
        <v>15</v>
      </c>
      <c r="E111" s="48" t="s">
        <v>12</v>
      </c>
      <c r="F111" s="61">
        <v>17000</v>
      </c>
      <c r="G111" s="10"/>
      <c r="H111" s="11">
        <f t="shared" si="9"/>
        <v>0</v>
      </c>
      <c r="I111" s="93"/>
    </row>
    <row r="112" spans="1:9" s="12" customFormat="1" ht="23.25" customHeight="1">
      <c r="A112" s="85"/>
      <c r="B112" s="88"/>
      <c r="C112" s="95"/>
      <c r="D112" s="43" t="s">
        <v>28</v>
      </c>
      <c r="E112" s="40" t="s">
        <v>20</v>
      </c>
      <c r="F112" s="41">
        <v>20000</v>
      </c>
      <c r="G112" s="10">
        <v>2</v>
      </c>
      <c r="H112" s="11">
        <f t="shared" si="9"/>
        <v>40000</v>
      </c>
      <c r="I112" s="93"/>
    </row>
    <row r="113" spans="1:9" s="12" customFormat="1" ht="23.25" customHeight="1">
      <c r="A113" s="85"/>
      <c r="B113" s="88"/>
      <c r="C113" s="95"/>
      <c r="D113" s="43" t="s">
        <v>29</v>
      </c>
      <c r="E113" s="40" t="s">
        <v>12</v>
      </c>
      <c r="F113" s="41">
        <v>5000</v>
      </c>
      <c r="G113" s="10">
        <v>0.5</v>
      </c>
      <c r="H113" s="11">
        <f t="shared" si="9"/>
        <v>2500</v>
      </c>
      <c r="I113" s="93"/>
    </row>
    <row r="114" spans="1:9" s="12" customFormat="1" ht="23.25" customHeight="1">
      <c r="A114" s="85"/>
      <c r="B114" s="88"/>
      <c r="C114" s="95"/>
      <c r="D114" s="43" t="s">
        <v>30</v>
      </c>
      <c r="E114" s="40" t="s">
        <v>22</v>
      </c>
      <c r="F114" s="41">
        <v>45000</v>
      </c>
      <c r="G114" s="10">
        <v>3</v>
      </c>
      <c r="H114" s="11">
        <f t="shared" si="9"/>
        <v>135000</v>
      </c>
      <c r="I114" s="93"/>
    </row>
    <row r="115" spans="1:9" s="12" customFormat="1" ht="23.25" customHeight="1">
      <c r="A115" s="85"/>
      <c r="B115" s="88"/>
      <c r="C115" s="95"/>
      <c r="D115" s="43" t="s">
        <v>31</v>
      </c>
      <c r="E115" s="40" t="s">
        <v>12</v>
      </c>
      <c r="F115" s="41">
        <v>60000</v>
      </c>
      <c r="G115" s="10">
        <v>0.4</v>
      </c>
      <c r="H115" s="11">
        <f t="shared" si="9"/>
        <v>24000</v>
      </c>
      <c r="I115" s="93"/>
    </row>
    <row r="116" spans="1:9" s="12" customFormat="1" ht="23.25" customHeight="1">
      <c r="A116" s="85"/>
      <c r="B116" s="88"/>
      <c r="C116" s="95"/>
      <c r="D116" s="43" t="s">
        <v>34</v>
      </c>
      <c r="E116" s="40" t="s">
        <v>20</v>
      </c>
      <c r="F116" s="41">
        <v>34000</v>
      </c>
      <c r="G116" s="10">
        <v>0.5</v>
      </c>
      <c r="H116" s="11">
        <f t="shared" si="9"/>
        <v>17000</v>
      </c>
      <c r="I116" s="93"/>
    </row>
    <row r="117" spans="1:9" s="12" customFormat="1" ht="23.25" customHeight="1">
      <c r="A117" s="85"/>
      <c r="B117" s="88"/>
      <c r="C117" s="95"/>
      <c r="D117" s="43" t="s">
        <v>32</v>
      </c>
      <c r="E117" s="40" t="s">
        <v>12</v>
      </c>
      <c r="F117" s="41">
        <v>55000</v>
      </c>
      <c r="G117" s="10">
        <v>0.3</v>
      </c>
      <c r="H117" s="11">
        <f t="shared" si="9"/>
        <v>16500</v>
      </c>
      <c r="I117" s="93"/>
    </row>
    <row r="118" spans="1:9" s="12" customFormat="1" ht="23.25" customHeight="1">
      <c r="A118" s="85"/>
      <c r="B118" s="88"/>
      <c r="C118" s="95"/>
      <c r="D118" s="43" t="s">
        <v>35</v>
      </c>
      <c r="E118" s="40" t="s">
        <v>12</v>
      </c>
      <c r="F118" s="41">
        <v>50000</v>
      </c>
      <c r="G118" s="10">
        <v>0.2</v>
      </c>
      <c r="H118" s="11">
        <f t="shared" si="9"/>
        <v>10000</v>
      </c>
      <c r="I118" s="93"/>
    </row>
    <row r="119" spans="1:9" s="12" customFormat="1" ht="23.25" customHeight="1">
      <c r="A119" s="86"/>
      <c r="B119" s="89"/>
      <c r="C119" s="95"/>
      <c r="D119" s="46"/>
      <c r="E119" s="44"/>
      <c r="F119" s="45"/>
      <c r="G119" s="42"/>
      <c r="H119" s="71">
        <f>SUM(H106:H118)</f>
        <v>4240000</v>
      </c>
      <c r="I119" s="93"/>
    </row>
    <row r="120" spans="1:9" s="12" customFormat="1" ht="23.25" customHeight="1">
      <c r="A120" s="84">
        <v>6</v>
      </c>
      <c r="B120" s="87" t="s">
        <v>91</v>
      </c>
      <c r="C120" s="96" t="s">
        <v>49</v>
      </c>
      <c r="D120" s="60" t="s">
        <v>11</v>
      </c>
      <c r="E120" s="48" t="s">
        <v>12</v>
      </c>
      <c r="F120" s="61">
        <v>150000</v>
      </c>
      <c r="G120" s="10">
        <v>11</v>
      </c>
      <c r="H120" s="11">
        <f t="shared" ref="H120:H122" si="10">F120*G120</f>
        <v>1650000</v>
      </c>
      <c r="I120" s="102"/>
    </row>
    <row r="121" spans="1:9" s="12" customFormat="1" ht="23.25" customHeight="1">
      <c r="A121" s="85"/>
      <c r="B121" s="88"/>
      <c r="C121" s="97"/>
      <c r="D121" s="60" t="s">
        <v>13</v>
      </c>
      <c r="E121" s="48" t="s">
        <v>12</v>
      </c>
      <c r="F121" s="61">
        <v>25000</v>
      </c>
      <c r="G121" s="10">
        <v>14</v>
      </c>
      <c r="H121" s="11">
        <f t="shared" si="10"/>
        <v>350000</v>
      </c>
      <c r="I121" s="103"/>
    </row>
    <row r="122" spans="1:9" s="12" customFormat="1" ht="23.25" customHeight="1">
      <c r="A122" s="85"/>
      <c r="B122" s="88"/>
      <c r="C122" s="97"/>
      <c r="D122" s="60" t="s">
        <v>36</v>
      </c>
      <c r="E122" s="48" t="s">
        <v>12</v>
      </c>
      <c r="F122" s="61">
        <v>170000</v>
      </c>
      <c r="G122" s="10">
        <v>7</v>
      </c>
      <c r="H122" s="11">
        <f t="shared" si="10"/>
        <v>1190000</v>
      </c>
      <c r="I122" s="103"/>
    </row>
    <row r="123" spans="1:9" s="12" customFormat="1" ht="23.25" customHeight="1">
      <c r="A123" s="85"/>
      <c r="B123" s="88"/>
      <c r="C123" s="97"/>
      <c r="D123" s="60" t="s">
        <v>41</v>
      </c>
      <c r="E123" s="48" t="s">
        <v>12</v>
      </c>
      <c r="F123" s="61">
        <v>15000</v>
      </c>
      <c r="G123" s="10">
        <v>12</v>
      </c>
      <c r="H123" s="11">
        <f t="shared" ref="H123:H132" si="11">G123*F123</f>
        <v>180000</v>
      </c>
      <c r="I123" s="103"/>
    </row>
    <row r="124" spans="1:9" s="12" customFormat="1" ht="23.25" customHeight="1">
      <c r="A124" s="85"/>
      <c r="B124" s="88"/>
      <c r="C124" s="97"/>
      <c r="D124" s="62" t="s">
        <v>15</v>
      </c>
      <c r="E124" s="48" t="s">
        <v>12</v>
      </c>
      <c r="F124" s="61">
        <v>17000</v>
      </c>
      <c r="G124" s="10">
        <v>2</v>
      </c>
      <c r="H124" s="11">
        <f t="shared" si="11"/>
        <v>34000</v>
      </c>
      <c r="I124" s="103"/>
    </row>
    <row r="125" spans="1:9" s="12" customFormat="1" ht="23.25" customHeight="1">
      <c r="A125" s="85"/>
      <c r="B125" s="88"/>
      <c r="C125" s="97"/>
      <c r="D125" s="43" t="s">
        <v>28</v>
      </c>
      <c r="E125" s="40" t="s">
        <v>20</v>
      </c>
      <c r="F125" s="41">
        <v>20000</v>
      </c>
      <c r="G125" s="10">
        <v>2</v>
      </c>
      <c r="H125" s="11">
        <f t="shared" si="11"/>
        <v>40000</v>
      </c>
      <c r="I125" s="103"/>
    </row>
    <row r="126" spans="1:9" s="12" customFormat="1" ht="23.25" customHeight="1">
      <c r="A126" s="85"/>
      <c r="B126" s="88"/>
      <c r="C126" s="97"/>
      <c r="D126" s="43" t="s">
        <v>29</v>
      </c>
      <c r="E126" s="40" t="s">
        <v>12</v>
      </c>
      <c r="F126" s="41">
        <v>5000</v>
      </c>
      <c r="G126" s="10">
        <v>0.5</v>
      </c>
      <c r="H126" s="11">
        <f t="shared" si="11"/>
        <v>2500</v>
      </c>
      <c r="I126" s="103"/>
    </row>
    <row r="127" spans="1:9" s="12" customFormat="1" ht="23.25" customHeight="1">
      <c r="A127" s="85"/>
      <c r="B127" s="88"/>
      <c r="C127" s="97"/>
      <c r="D127" s="43" t="s">
        <v>30</v>
      </c>
      <c r="E127" s="40" t="s">
        <v>22</v>
      </c>
      <c r="F127" s="41">
        <v>45000</v>
      </c>
      <c r="G127" s="10">
        <v>2</v>
      </c>
      <c r="H127" s="11">
        <f t="shared" si="11"/>
        <v>90000</v>
      </c>
      <c r="I127" s="103"/>
    </row>
    <row r="128" spans="1:9" s="12" customFormat="1" ht="23.25" customHeight="1">
      <c r="A128" s="85"/>
      <c r="B128" s="88"/>
      <c r="C128" s="97"/>
      <c r="D128" s="43" t="s">
        <v>31</v>
      </c>
      <c r="E128" s="40" t="s">
        <v>12</v>
      </c>
      <c r="F128" s="41">
        <v>60000</v>
      </c>
      <c r="G128" s="10">
        <v>0.4</v>
      </c>
      <c r="H128" s="11">
        <f t="shared" si="11"/>
        <v>24000</v>
      </c>
      <c r="I128" s="103"/>
    </row>
    <row r="129" spans="1:9" s="12" customFormat="1" ht="23.25" customHeight="1">
      <c r="A129" s="85"/>
      <c r="B129" s="88"/>
      <c r="C129" s="97"/>
      <c r="D129" s="43" t="s">
        <v>34</v>
      </c>
      <c r="E129" s="40" t="s">
        <v>20</v>
      </c>
      <c r="F129" s="41">
        <v>34000</v>
      </c>
      <c r="G129" s="10">
        <v>0.5</v>
      </c>
      <c r="H129" s="11">
        <f t="shared" si="11"/>
        <v>17000</v>
      </c>
      <c r="I129" s="103"/>
    </row>
    <row r="130" spans="1:9" s="12" customFormat="1" ht="23.25" customHeight="1">
      <c r="A130" s="85"/>
      <c r="B130" s="88"/>
      <c r="C130" s="97"/>
      <c r="D130" s="43" t="s">
        <v>32</v>
      </c>
      <c r="E130" s="40" t="s">
        <v>12</v>
      </c>
      <c r="F130" s="41">
        <v>55000</v>
      </c>
      <c r="G130" s="10">
        <v>0.3</v>
      </c>
      <c r="H130" s="11">
        <f t="shared" si="11"/>
        <v>16500</v>
      </c>
      <c r="I130" s="103"/>
    </row>
    <row r="131" spans="1:9" s="12" customFormat="1" ht="23.25" customHeight="1">
      <c r="A131" s="85"/>
      <c r="B131" s="88"/>
      <c r="C131" s="97"/>
      <c r="D131" s="43" t="s">
        <v>35</v>
      </c>
      <c r="E131" s="40" t="s">
        <v>12</v>
      </c>
      <c r="F131" s="41">
        <v>50000</v>
      </c>
      <c r="G131" s="10">
        <v>0.4</v>
      </c>
      <c r="H131" s="11">
        <f t="shared" si="11"/>
        <v>20000</v>
      </c>
      <c r="I131" s="103"/>
    </row>
    <row r="132" spans="1:9" s="12" customFormat="1" ht="23.25" customHeight="1">
      <c r="A132" s="85"/>
      <c r="B132" s="88"/>
      <c r="C132" s="97"/>
      <c r="D132" s="43" t="s">
        <v>33</v>
      </c>
      <c r="E132" s="40" t="s">
        <v>12</v>
      </c>
      <c r="F132" s="41">
        <v>37600</v>
      </c>
      <c r="G132" s="10">
        <v>12</v>
      </c>
      <c r="H132" s="11">
        <f t="shared" si="11"/>
        <v>451200</v>
      </c>
      <c r="I132" s="103"/>
    </row>
    <row r="133" spans="1:9" s="12" customFormat="1" ht="23.25" customHeight="1">
      <c r="A133" s="85"/>
      <c r="B133" s="88"/>
      <c r="C133" s="98"/>
      <c r="D133" s="43"/>
      <c r="E133" s="40"/>
      <c r="F133" s="41"/>
      <c r="G133" s="42"/>
      <c r="H133" s="71">
        <f>SUM(H120:H132)</f>
        <v>4065200</v>
      </c>
      <c r="I133" s="103"/>
    </row>
    <row r="134" spans="1:9" s="12" customFormat="1" ht="23.25" customHeight="1">
      <c r="A134" s="85"/>
      <c r="B134" s="88"/>
      <c r="C134" s="99" t="s">
        <v>50</v>
      </c>
      <c r="D134" s="43" t="s">
        <v>38</v>
      </c>
      <c r="E134" s="40" t="s">
        <v>12</v>
      </c>
      <c r="F134" s="41">
        <v>135000</v>
      </c>
      <c r="G134" s="10">
        <v>20</v>
      </c>
      <c r="H134" s="11">
        <f>G134*F134</f>
        <v>2700000</v>
      </c>
      <c r="I134" s="103"/>
    </row>
    <row r="135" spans="1:9" s="14" customFormat="1" ht="23.25" customHeight="1">
      <c r="A135" s="85"/>
      <c r="B135" s="88"/>
      <c r="C135" s="100"/>
      <c r="D135" s="46" t="s">
        <v>47</v>
      </c>
      <c r="E135" s="40" t="s">
        <v>18</v>
      </c>
      <c r="F135" s="41">
        <v>4500</v>
      </c>
      <c r="G135" s="10">
        <v>200</v>
      </c>
      <c r="H135" s="11">
        <f t="shared" ref="H135:H144" si="12">G135*F135</f>
        <v>900000</v>
      </c>
      <c r="I135" s="103"/>
    </row>
    <row r="136" spans="1:9" s="14" customFormat="1" ht="23.25" customHeight="1">
      <c r="A136" s="85"/>
      <c r="B136" s="88"/>
      <c r="C136" s="100"/>
      <c r="D136" s="46" t="s">
        <v>43</v>
      </c>
      <c r="E136" s="40" t="s">
        <v>12</v>
      </c>
      <c r="F136" s="45">
        <v>15000</v>
      </c>
      <c r="G136" s="10">
        <v>16</v>
      </c>
      <c r="H136" s="11">
        <f t="shared" si="12"/>
        <v>240000</v>
      </c>
      <c r="I136" s="103"/>
    </row>
    <row r="137" spans="1:9" s="14" customFormat="1" ht="23.25" customHeight="1">
      <c r="A137" s="85"/>
      <c r="B137" s="88"/>
      <c r="C137" s="100"/>
      <c r="D137" s="43" t="s">
        <v>28</v>
      </c>
      <c r="E137" s="40" t="s">
        <v>20</v>
      </c>
      <c r="F137" s="41">
        <v>20000</v>
      </c>
      <c r="G137" s="10">
        <v>2</v>
      </c>
      <c r="H137" s="11">
        <f t="shared" si="12"/>
        <v>40000</v>
      </c>
      <c r="I137" s="103"/>
    </row>
    <row r="138" spans="1:9" s="14" customFormat="1" ht="23.25" customHeight="1">
      <c r="A138" s="85"/>
      <c r="B138" s="88"/>
      <c r="C138" s="100"/>
      <c r="D138" s="43" t="s">
        <v>29</v>
      </c>
      <c r="E138" s="40" t="s">
        <v>12</v>
      </c>
      <c r="F138" s="41">
        <v>5000</v>
      </c>
      <c r="G138" s="10">
        <v>0.5</v>
      </c>
      <c r="H138" s="11">
        <f t="shared" si="12"/>
        <v>2500</v>
      </c>
      <c r="I138" s="103"/>
    </row>
    <row r="139" spans="1:9" s="14" customFormat="1" ht="23.25" customHeight="1">
      <c r="A139" s="85"/>
      <c r="B139" s="88"/>
      <c r="C139" s="100"/>
      <c r="D139" s="43" t="s">
        <v>30</v>
      </c>
      <c r="E139" s="40" t="s">
        <v>22</v>
      </c>
      <c r="F139" s="41">
        <v>45000</v>
      </c>
      <c r="G139" s="10">
        <v>2</v>
      </c>
      <c r="H139" s="11">
        <f t="shared" si="12"/>
        <v>90000</v>
      </c>
      <c r="I139" s="103"/>
    </row>
    <row r="140" spans="1:9" s="14" customFormat="1" ht="23.25" customHeight="1">
      <c r="A140" s="85"/>
      <c r="B140" s="88"/>
      <c r="C140" s="100"/>
      <c r="D140" s="43" t="s">
        <v>31</v>
      </c>
      <c r="E140" s="40" t="s">
        <v>12</v>
      </c>
      <c r="F140" s="41">
        <v>60000</v>
      </c>
      <c r="G140" s="10">
        <v>0.4</v>
      </c>
      <c r="H140" s="11">
        <f t="shared" si="12"/>
        <v>24000</v>
      </c>
      <c r="I140" s="103"/>
    </row>
    <row r="141" spans="1:9" s="14" customFormat="1" ht="23.25" customHeight="1">
      <c r="A141" s="85"/>
      <c r="B141" s="88"/>
      <c r="C141" s="100"/>
      <c r="D141" s="43" t="s">
        <v>34</v>
      </c>
      <c r="E141" s="40" t="s">
        <v>20</v>
      </c>
      <c r="F141" s="41">
        <v>34000</v>
      </c>
      <c r="G141" s="10">
        <v>0.5</v>
      </c>
      <c r="H141" s="11">
        <f t="shared" si="12"/>
        <v>17000</v>
      </c>
      <c r="I141" s="103"/>
    </row>
    <row r="142" spans="1:9" s="14" customFormat="1" ht="23.25" customHeight="1">
      <c r="A142" s="85"/>
      <c r="B142" s="88"/>
      <c r="C142" s="100"/>
      <c r="D142" s="43" t="s">
        <v>32</v>
      </c>
      <c r="E142" s="40" t="s">
        <v>12</v>
      </c>
      <c r="F142" s="41">
        <v>55000</v>
      </c>
      <c r="G142" s="10">
        <v>0.3</v>
      </c>
      <c r="H142" s="11">
        <f t="shared" si="12"/>
        <v>16500</v>
      </c>
      <c r="I142" s="103"/>
    </row>
    <row r="143" spans="1:9" s="14" customFormat="1" ht="23.25" customHeight="1">
      <c r="A143" s="85"/>
      <c r="B143" s="88"/>
      <c r="C143" s="100"/>
      <c r="D143" s="43" t="s">
        <v>35</v>
      </c>
      <c r="E143" s="40" t="s">
        <v>12</v>
      </c>
      <c r="F143" s="41">
        <v>50000</v>
      </c>
      <c r="G143" s="10">
        <v>0.3</v>
      </c>
      <c r="H143" s="11">
        <f t="shared" si="12"/>
        <v>15000</v>
      </c>
      <c r="I143" s="103"/>
    </row>
    <row r="144" spans="1:9" s="14" customFormat="1" ht="23.25" customHeight="1">
      <c r="A144" s="85"/>
      <c r="B144" s="88"/>
      <c r="C144" s="100"/>
      <c r="D144" s="43" t="s">
        <v>40</v>
      </c>
      <c r="E144" s="40" t="s">
        <v>12</v>
      </c>
      <c r="F144" s="41">
        <v>30000</v>
      </c>
      <c r="G144" s="10">
        <v>0.2</v>
      </c>
      <c r="H144" s="11">
        <f t="shared" si="12"/>
        <v>6000</v>
      </c>
      <c r="I144" s="103"/>
    </row>
    <row r="145" spans="1:13" s="14" customFormat="1" ht="23.25" customHeight="1">
      <c r="A145" s="86"/>
      <c r="B145" s="89"/>
      <c r="C145" s="101"/>
      <c r="D145" s="43"/>
      <c r="E145" s="40"/>
      <c r="F145" s="41"/>
      <c r="G145" s="42"/>
      <c r="H145" s="71">
        <f>SUM(H134:H144)</f>
        <v>4051000</v>
      </c>
      <c r="I145" s="104"/>
    </row>
    <row r="146" spans="1:13" s="14" customFormat="1" ht="18.75" customHeight="1">
      <c r="A146" s="50"/>
      <c r="B146" s="90" t="s">
        <v>23</v>
      </c>
      <c r="C146" s="90"/>
      <c r="D146" s="91" t="s">
        <v>24</v>
      </c>
      <c r="E146" s="91"/>
      <c r="F146" s="91"/>
      <c r="G146" s="91"/>
      <c r="H146" s="91"/>
      <c r="I146" s="91"/>
    </row>
    <row r="147" spans="1:13" s="14" customFormat="1" ht="18.75" customHeight="1">
      <c r="A147" s="50"/>
      <c r="B147" s="90"/>
      <c r="C147" s="90"/>
      <c r="I147" s="63"/>
    </row>
    <row r="148" spans="1:13" s="14" customFormat="1" ht="18.75" customHeight="1">
      <c r="A148" s="50"/>
      <c r="B148" s="1"/>
      <c r="C148" s="1"/>
      <c r="D148" s="3"/>
      <c r="E148" s="4"/>
      <c r="F148" s="5"/>
      <c r="G148" s="92"/>
      <c r="H148" s="92"/>
      <c r="I148" s="92"/>
      <c r="L148" s="73">
        <f>H145+H133+H119+H105+H91+H77+H62+H49+H35+H21</f>
        <v>40122000</v>
      </c>
      <c r="M148" s="63"/>
    </row>
    <row r="149" spans="1:13" ht="18.75">
      <c r="A149" s="50"/>
      <c r="B149" s="1"/>
      <c r="C149" s="1"/>
      <c r="D149" s="3"/>
      <c r="E149" s="4"/>
      <c r="F149" s="5"/>
      <c r="G149" s="92"/>
      <c r="H149" s="92"/>
      <c r="I149" s="92"/>
      <c r="L149" s="66">
        <v>4</v>
      </c>
    </row>
    <row r="150" spans="1:13" ht="18.75">
      <c r="A150" s="50"/>
      <c r="B150" s="1"/>
      <c r="C150" s="1"/>
      <c r="D150" s="3"/>
      <c r="E150" s="4"/>
      <c r="F150" s="5"/>
      <c r="G150" s="36"/>
      <c r="H150" s="82"/>
      <c r="I150" s="36"/>
      <c r="L150" s="72">
        <f>L148*L149</f>
        <v>160488000</v>
      </c>
      <c r="M150" s="66"/>
    </row>
    <row r="151" spans="1:13" ht="18.75">
      <c r="A151" s="50"/>
      <c r="B151" s="1"/>
      <c r="C151" s="1"/>
      <c r="D151" s="3"/>
      <c r="E151" s="4"/>
      <c r="F151" s="5"/>
      <c r="G151" s="36"/>
      <c r="H151" s="65"/>
      <c r="I151" s="92"/>
      <c r="J151" s="92"/>
      <c r="K151" s="92"/>
      <c r="L151" s="66"/>
    </row>
    <row r="152" spans="1:13" ht="18.75">
      <c r="A152" s="50"/>
      <c r="B152" s="1"/>
      <c r="C152" s="1"/>
      <c r="D152" s="3"/>
      <c r="E152" s="4"/>
      <c r="F152" s="5"/>
      <c r="G152" s="36"/>
      <c r="H152" s="82"/>
      <c r="I152" s="63"/>
    </row>
    <row r="153" spans="1:13" ht="18.75">
      <c r="A153" s="50"/>
      <c r="B153" s="90"/>
      <c r="C153" s="90"/>
      <c r="D153" s="91" t="s">
        <v>46</v>
      </c>
      <c r="E153" s="91"/>
      <c r="F153" s="91"/>
      <c r="G153" s="91"/>
      <c r="H153" s="91"/>
      <c r="I153" s="91"/>
      <c r="L153" s="66"/>
    </row>
    <row r="154" spans="1:13" ht="18.75">
      <c r="A154" s="50"/>
      <c r="B154" s="51"/>
      <c r="C154" s="52"/>
      <c r="D154" s="3"/>
      <c r="E154" s="4"/>
      <c r="F154" s="5"/>
      <c r="G154" s="36"/>
      <c r="H154" s="36"/>
      <c r="I154" s="59"/>
    </row>
    <row r="155" spans="1:13" ht="18.75">
      <c r="A155" s="50"/>
      <c r="B155" s="51"/>
      <c r="C155" s="52"/>
      <c r="D155" s="53"/>
      <c r="E155" s="54"/>
      <c r="F155" s="55"/>
      <c r="G155" s="56"/>
      <c r="H155" s="57"/>
      <c r="I155" s="59"/>
    </row>
    <row r="156" spans="1:13" s="12" customFormat="1" ht="18.75" customHeight="1">
      <c r="A156" s="50"/>
      <c r="B156" s="51"/>
      <c r="C156" s="52"/>
      <c r="D156" s="53"/>
      <c r="E156" s="54"/>
      <c r="F156" s="55"/>
      <c r="G156" s="56"/>
      <c r="H156" s="57"/>
      <c r="I156" s="58"/>
    </row>
    <row r="157" spans="1:13" s="12" customFormat="1" ht="30" customHeight="1"/>
    <row r="158" spans="1:13" ht="16.5">
      <c r="A158" s="12"/>
      <c r="B158" s="20"/>
      <c r="C158" s="12"/>
      <c r="D158" s="21"/>
      <c r="E158" s="22"/>
      <c r="F158" s="23"/>
      <c r="G158" s="80"/>
      <c r="H158" s="49"/>
      <c r="I158" s="35"/>
    </row>
    <row r="159" spans="1:13" ht="18.75">
      <c r="A159" s="2"/>
      <c r="B159" s="15"/>
      <c r="F159" s="15"/>
    </row>
    <row r="160" spans="1:13" ht="18.75">
      <c r="A160" s="1"/>
      <c r="B160" s="15"/>
      <c r="F160" s="15"/>
    </row>
    <row r="161" spans="1:9" ht="18.75">
      <c r="A161" s="1"/>
      <c r="B161" s="15"/>
      <c r="F161" s="15"/>
    </row>
    <row r="162" spans="1:9" ht="18.75">
      <c r="A162" s="1"/>
      <c r="B162" s="15"/>
      <c r="F162" s="15"/>
    </row>
    <row r="163" spans="1:9" ht="18.75">
      <c r="A163" s="1"/>
      <c r="B163" s="15"/>
      <c r="F163" s="15"/>
    </row>
    <row r="164" spans="1:9" ht="18.75">
      <c r="A164" s="1"/>
      <c r="B164" s="15"/>
      <c r="F164" s="15"/>
    </row>
    <row r="165" spans="1:9" ht="18.75">
      <c r="A165" s="1"/>
      <c r="B165" s="15"/>
      <c r="F165" s="15"/>
    </row>
    <row r="166" spans="1:9" ht="16.5">
      <c r="A166" s="12"/>
      <c r="B166" s="20"/>
      <c r="C166" s="12"/>
      <c r="D166" s="21"/>
      <c r="E166" s="22"/>
      <c r="F166" s="23"/>
      <c r="G166" s="80"/>
      <c r="H166" s="80"/>
      <c r="I166" s="80"/>
    </row>
  </sheetData>
  <mergeCells count="38">
    <mergeCell ref="A8:A35"/>
    <mergeCell ref="B8:B35"/>
    <mergeCell ref="C8:C21"/>
    <mergeCell ref="I8:I35"/>
    <mergeCell ref="C22:C35"/>
    <mergeCell ref="A1:C1"/>
    <mergeCell ref="A2:C2"/>
    <mergeCell ref="A4:I4"/>
    <mergeCell ref="A5:I5"/>
    <mergeCell ref="A6:I6"/>
    <mergeCell ref="A63:A91"/>
    <mergeCell ref="B63:B91"/>
    <mergeCell ref="C63:C77"/>
    <mergeCell ref="I63:I91"/>
    <mergeCell ref="C78:C91"/>
    <mergeCell ref="B36:B62"/>
    <mergeCell ref="C36:C49"/>
    <mergeCell ref="I36:I62"/>
    <mergeCell ref="A37:A62"/>
    <mergeCell ref="C50:C62"/>
    <mergeCell ref="A120:A145"/>
    <mergeCell ref="B120:B145"/>
    <mergeCell ref="C120:C133"/>
    <mergeCell ref="I120:I145"/>
    <mergeCell ref="C134:C145"/>
    <mergeCell ref="A92:A119"/>
    <mergeCell ref="B92:B119"/>
    <mergeCell ref="C92:C105"/>
    <mergeCell ref="I92:I119"/>
    <mergeCell ref="C106:C119"/>
    <mergeCell ref="B153:C153"/>
    <mergeCell ref="D153:I153"/>
    <mergeCell ref="B146:C146"/>
    <mergeCell ref="D146:I146"/>
    <mergeCell ref="B147:C147"/>
    <mergeCell ref="G148:I148"/>
    <mergeCell ref="G149:I149"/>
    <mergeCell ref="I151:K15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F3C0B-EA59-4C6B-A8EF-BD71970153BA}">
  <dimension ref="A1:Q83"/>
  <sheetViews>
    <sheetView tabSelected="1" topLeftCell="A54" workbookViewId="0">
      <selection activeCell="C36" sqref="C36:C49"/>
    </sheetView>
  </sheetViews>
  <sheetFormatPr defaultColWidth="8.85546875" defaultRowHeight="15.75"/>
  <cols>
    <col min="1" max="1" width="7.85546875" style="15" customWidth="1"/>
    <col min="2" max="2" width="19" style="16" customWidth="1"/>
    <col min="3" max="3" width="29.140625" style="15" customWidth="1"/>
    <col min="4" max="4" width="25.85546875" style="15" customWidth="1"/>
    <col min="5" max="5" width="12.7109375" style="15" customWidth="1"/>
    <col min="6" max="6" width="14.28515625" style="17" customWidth="1"/>
    <col min="7" max="7" width="14.85546875" style="15" customWidth="1"/>
    <col min="8" max="8" width="16.28515625" style="15" customWidth="1"/>
    <col min="9" max="9" width="16.7109375" style="15" customWidth="1"/>
    <col min="10" max="11" width="8.85546875" style="15"/>
    <col min="12" max="12" width="18.5703125" style="15" bestFit="1" customWidth="1"/>
    <col min="13" max="13" width="14.5703125" style="15" bestFit="1" customWidth="1"/>
    <col min="14" max="16384" width="8.85546875" style="15"/>
  </cols>
  <sheetData>
    <row r="1" spans="1:17" s="12" customFormat="1" ht="16.5">
      <c r="A1" s="106" t="s">
        <v>0</v>
      </c>
      <c r="B1" s="107"/>
      <c r="C1" s="106"/>
      <c r="F1" s="18"/>
      <c r="I1" s="79"/>
    </row>
    <row r="2" spans="1:17" s="12" customFormat="1" ht="16.5">
      <c r="A2" s="108" t="s">
        <v>1</v>
      </c>
      <c r="B2" s="109"/>
      <c r="C2" s="108"/>
      <c r="D2" s="14"/>
      <c r="E2" s="14"/>
      <c r="F2" s="19"/>
      <c r="G2" s="14"/>
      <c r="H2" s="14"/>
      <c r="I2" s="79"/>
    </row>
    <row r="3" spans="1:17" s="12" customFormat="1" ht="16.5">
      <c r="B3" s="20"/>
      <c r="D3" s="21"/>
      <c r="E3" s="22"/>
      <c r="F3" s="23"/>
      <c r="G3" s="79"/>
      <c r="H3" s="79"/>
      <c r="I3" s="79"/>
    </row>
    <row r="4" spans="1:17" s="12" customFormat="1" ht="20.25">
      <c r="A4" s="110" t="s">
        <v>27</v>
      </c>
      <c r="B4" s="111"/>
      <c r="C4" s="110"/>
      <c r="D4" s="110"/>
      <c r="E4" s="110"/>
      <c r="F4" s="110"/>
      <c r="G4" s="110"/>
      <c r="H4" s="110"/>
      <c r="I4" s="110"/>
    </row>
    <row r="5" spans="1:17" s="12" customFormat="1" ht="16.5">
      <c r="A5" s="112" t="s">
        <v>92</v>
      </c>
      <c r="B5" s="113"/>
      <c r="C5" s="112"/>
      <c r="D5" s="112"/>
      <c r="E5" s="112"/>
      <c r="F5" s="112"/>
      <c r="G5" s="112"/>
      <c r="H5" s="112"/>
      <c r="I5" s="112"/>
    </row>
    <row r="6" spans="1:17" s="12" customFormat="1" ht="16.5">
      <c r="A6" s="114"/>
      <c r="B6" s="115"/>
      <c r="C6" s="114"/>
      <c r="D6" s="114"/>
      <c r="E6" s="114"/>
      <c r="F6" s="114"/>
      <c r="G6" s="114"/>
      <c r="H6" s="116"/>
      <c r="I6" s="116"/>
    </row>
    <row r="7" spans="1:17" s="13" customFormat="1" ht="57.75" customHeight="1">
      <c r="A7" s="37" t="s">
        <v>2</v>
      </c>
      <c r="B7" s="24" t="s">
        <v>3</v>
      </c>
      <c r="C7" s="6" t="s">
        <v>4</v>
      </c>
      <c r="D7" s="7" t="s">
        <v>5</v>
      </c>
      <c r="E7" s="37" t="s">
        <v>6</v>
      </c>
      <c r="F7" s="8" t="s">
        <v>7</v>
      </c>
      <c r="G7" s="9" t="s">
        <v>8</v>
      </c>
      <c r="H7" s="9" t="s">
        <v>9</v>
      </c>
      <c r="I7" s="6" t="s">
        <v>10</v>
      </c>
      <c r="J7" s="25"/>
      <c r="K7" s="25"/>
      <c r="L7" s="25"/>
      <c r="M7" s="25"/>
    </row>
    <row r="8" spans="1:17" s="12" customFormat="1" ht="23.25" customHeight="1">
      <c r="A8" s="84">
        <v>2</v>
      </c>
      <c r="B8" s="87" t="s">
        <v>93</v>
      </c>
      <c r="C8" s="99" t="s">
        <v>48</v>
      </c>
      <c r="D8" s="39" t="s">
        <v>11</v>
      </c>
      <c r="E8" s="40" t="s">
        <v>12</v>
      </c>
      <c r="F8" s="41">
        <v>150000</v>
      </c>
      <c r="G8" s="10">
        <v>10.5</v>
      </c>
      <c r="H8" s="11">
        <f>G8*F8</f>
        <v>1575000</v>
      </c>
      <c r="I8" s="102"/>
      <c r="J8" s="26"/>
      <c r="K8" s="26" t="s">
        <v>57</v>
      </c>
      <c r="L8" s="27" t="e">
        <f t="shared" ref="L8:L18" si="0">P8*Q8</f>
        <v>#REF!</v>
      </c>
      <c r="M8" s="28" t="e">
        <f>G8+G25+G50+#REF!+#REF!</f>
        <v>#REF!</v>
      </c>
      <c r="O8" s="12" t="e">
        <f>#REF!+#REF!+#REF!</f>
        <v>#REF!</v>
      </c>
      <c r="P8" s="75" t="e">
        <f t="shared" ref="P8:P16" si="1">O8+M8</f>
        <v>#REF!</v>
      </c>
      <c r="Q8" s="12">
        <v>150000</v>
      </c>
    </row>
    <row r="9" spans="1:17" s="12" customFormat="1" ht="23.25" customHeight="1">
      <c r="A9" s="85"/>
      <c r="B9" s="88"/>
      <c r="C9" s="100"/>
      <c r="D9" s="39" t="s">
        <v>13</v>
      </c>
      <c r="E9" s="40" t="s">
        <v>12</v>
      </c>
      <c r="F9" s="41">
        <v>25000</v>
      </c>
      <c r="G9" s="10">
        <v>14</v>
      </c>
      <c r="H9" s="11">
        <f t="shared" ref="H9:H20" si="2">G9*F9</f>
        <v>350000</v>
      </c>
      <c r="I9" s="103"/>
      <c r="J9" s="26"/>
      <c r="K9" s="26" t="s">
        <v>25</v>
      </c>
      <c r="L9" s="74" t="e">
        <f t="shared" si="0"/>
        <v>#REF!</v>
      </c>
      <c r="M9" s="29" t="e">
        <f>G9+G37+#REF!</f>
        <v>#REF!</v>
      </c>
      <c r="O9" s="12" t="e">
        <f>#REF!+#REF!+#REF!</f>
        <v>#REF!</v>
      </c>
      <c r="P9" s="75" t="e">
        <f t="shared" si="1"/>
        <v>#REF!</v>
      </c>
      <c r="Q9" s="12">
        <v>25000</v>
      </c>
    </row>
    <row r="10" spans="1:17" s="12" customFormat="1" ht="23.25" customHeight="1">
      <c r="A10" s="85"/>
      <c r="B10" s="88"/>
      <c r="C10" s="100"/>
      <c r="D10" s="39" t="s">
        <v>36</v>
      </c>
      <c r="E10" s="40" t="s">
        <v>12</v>
      </c>
      <c r="F10" s="41">
        <v>170000</v>
      </c>
      <c r="G10" s="10">
        <v>7</v>
      </c>
      <c r="H10" s="11">
        <f t="shared" si="2"/>
        <v>1190000</v>
      </c>
      <c r="I10" s="103"/>
      <c r="J10" s="26"/>
      <c r="K10" s="26" t="s">
        <v>55</v>
      </c>
      <c r="L10" s="74" t="e">
        <f t="shared" si="0"/>
        <v>#REF!</v>
      </c>
      <c r="M10" s="29">
        <f>G10</f>
        <v>7</v>
      </c>
      <c r="O10" s="12" t="e">
        <f>#REF!</f>
        <v>#REF!</v>
      </c>
      <c r="P10" s="68" t="e">
        <f t="shared" si="1"/>
        <v>#REF!</v>
      </c>
      <c r="Q10" s="12">
        <v>170000</v>
      </c>
    </row>
    <row r="11" spans="1:17" s="12" customFormat="1" ht="23.25" customHeight="1">
      <c r="A11" s="85"/>
      <c r="B11" s="88"/>
      <c r="C11" s="100"/>
      <c r="D11" s="39" t="s">
        <v>14</v>
      </c>
      <c r="E11" s="40" t="s">
        <v>12</v>
      </c>
      <c r="F11" s="41">
        <v>15000</v>
      </c>
      <c r="G11" s="10">
        <v>13</v>
      </c>
      <c r="H11" s="11">
        <f t="shared" si="2"/>
        <v>195000</v>
      </c>
      <c r="I11" s="103"/>
      <c r="J11" s="26"/>
      <c r="K11" s="26" t="s">
        <v>56</v>
      </c>
      <c r="L11" s="74" t="e">
        <f t="shared" si="0"/>
        <v>#REF!</v>
      </c>
      <c r="M11" s="30" t="e">
        <f>G22+#REF!</f>
        <v>#REF!</v>
      </c>
      <c r="O11" s="12" t="e">
        <f>#REF!</f>
        <v>#REF!</v>
      </c>
      <c r="P11" s="68" t="e">
        <f t="shared" si="1"/>
        <v>#REF!</v>
      </c>
      <c r="Q11" s="12">
        <v>100000</v>
      </c>
    </row>
    <row r="12" spans="1:17" s="12" customFormat="1" ht="23.25" customHeight="1">
      <c r="A12" s="85"/>
      <c r="B12" s="88"/>
      <c r="C12" s="100"/>
      <c r="D12" s="43" t="s">
        <v>15</v>
      </c>
      <c r="E12" s="40" t="s">
        <v>12</v>
      </c>
      <c r="F12" s="41">
        <v>17000</v>
      </c>
      <c r="G12" s="10">
        <v>1.3</v>
      </c>
      <c r="H12" s="11">
        <f t="shared" si="2"/>
        <v>22100</v>
      </c>
      <c r="I12" s="103"/>
      <c r="J12" s="26"/>
      <c r="K12" s="26" t="s">
        <v>58</v>
      </c>
      <c r="L12" s="27" t="e">
        <f t="shared" si="0"/>
        <v>#REF!</v>
      </c>
      <c r="M12" s="28" t="e">
        <f>G12+G39+#REF!</f>
        <v>#REF!</v>
      </c>
      <c r="O12" s="12" t="e">
        <f>#REF!+#REF!</f>
        <v>#REF!</v>
      </c>
      <c r="P12" s="67" t="e">
        <f t="shared" si="1"/>
        <v>#REF!</v>
      </c>
      <c r="Q12" s="12">
        <v>17000</v>
      </c>
    </row>
    <row r="13" spans="1:17" s="12" customFormat="1" ht="23.25" customHeight="1">
      <c r="A13" s="85"/>
      <c r="B13" s="88"/>
      <c r="C13" s="100"/>
      <c r="D13" s="43" t="s">
        <v>28</v>
      </c>
      <c r="E13" s="40" t="s">
        <v>20</v>
      </c>
      <c r="F13" s="41">
        <v>20000</v>
      </c>
      <c r="G13" s="10">
        <v>2</v>
      </c>
      <c r="H13" s="11">
        <f t="shared" si="2"/>
        <v>40000</v>
      </c>
      <c r="I13" s="103"/>
      <c r="J13" s="26"/>
      <c r="K13" s="26" t="s">
        <v>59</v>
      </c>
      <c r="L13" s="76" t="e">
        <f t="shared" si="0"/>
        <v>#REF!</v>
      </c>
      <c r="M13" s="34">
        <f>G47</f>
        <v>0.3</v>
      </c>
      <c r="O13" s="12" t="e">
        <f>#REF!</f>
        <v>#REF!</v>
      </c>
      <c r="P13" s="69" t="e">
        <f t="shared" si="1"/>
        <v>#REF!</v>
      </c>
      <c r="Q13" s="12">
        <v>30000</v>
      </c>
    </row>
    <row r="14" spans="1:17" s="12" customFormat="1" ht="23.25" customHeight="1">
      <c r="A14" s="85"/>
      <c r="B14" s="88"/>
      <c r="C14" s="100"/>
      <c r="D14" s="43" t="s">
        <v>29</v>
      </c>
      <c r="E14" s="40" t="s">
        <v>12</v>
      </c>
      <c r="F14" s="41">
        <v>5000</v>
      </c>
      <c r="G14" s="10">
        <v>0.5</v>
      </c>
      <c r="H14" s="11">
        <f t="shared" si="2"/>
        <v>2500</v>
      </c>
      <c r="I14" s="103"/>
      <c r="J14" s="26"/>
      <c r="K14" s="26" t="s">
        <v>21</v>
      </c>
      <c r="L14" s="27" t="e">
        <f t="shared" si="0"/>
        <v>#REF!</v>
      </c>
      <c r="M14" s="34" t="e">
        <f>G18+G33+G45+G60+#REF!+#REF!</f>
        <v>#REF!</v>
      </c>
      <c r="O14" s="12" t="e">
        <f>#REF!+#REF!+#REF!+#REF!</f>
        <v>#REF!</v>
      </c>
      <c r="P14" s="69" t="e">
        <f t="shared" si="1"/>
        <v>#REF!</v>
      </c>
      <c r="Q14" s="12">
        <v>55000</v>
      </c>
    </row>
    <row r="15" spans="1:17" s="12" customFormat="1" ht="23.25" customHeight="1">
      <c r="A15" s="85"/>
      <c r="B15" s="88"/>
      <c r="C15" s="100"/>
      <c r="D15" s="43" t="s">
        <v>30</v>
      </c>
      <c r="E15" s="40" t="s">
        <v>22</v>
      </c>
      <c r="F15" s="41">
        <v>45000</v>
      </c>
      <c r="G15" s="10">
        <v>2</v>
      </c>
      <c r="H15" s="11">
        <f t="shared" si="2"/>
        <v>90000</v>
      </c>
      <c r="I15" s="103"/>
      <c r="J15" s="26"/>
      <c r="K15" s="26" t="s">
        <v>60</v>
      </c>
      <c r="L15" s="27" t="e">
        <f t="shared" si="0"/>
        <v>#REF!</v>
      </c>
      <c r="M15" s="28" t="e">
        <f>G23+G51+#REF!</f>
        <v>#REF!</v>
      </c>
      <c r="O15" s="12" t="e">
        <f>#REF!+#REF!</f>
        <v>#REF!</v>
      </c>
      <c r="P15" s="67" t="e">
        <f t="shared" si="1"/>
        <v>#REF!</v>
      </c>
      <c r="Q15" s="12">
        <v>4500</v>
      </c>
    </row>
    <row r="16" spans="1:17" s="12" customFormat="1" ht="23.25" customHeight="1">
      <c r="A16" s="85"/>
      <c r="B16" s="88"/>
      <c r="C16" s="100"/>
      <c r="D16" s="43" t="s">
        <v>31</v>
      </c>
      <c r="E16" s="40" t="s">
        <v>12</v>
      </c>
      <c r="F16" s="41">
        <v>60000</v>
      </c>
      <c r="G16" s="10">
        <v>0.3</v>
      </c>
      <c r="H16" s="11">
        <f t="shared" si="2"/>
        <v>18000</v>
      </c>
      <c r="I16" s="103"/>
      <c r="J16" s="26"/>
      <c r="K16" s="26" t="s">
        <v>26</v>
      </c>
      <c r="L16" s="76" t="e">
        <f t="shared" si="0"/>
        <v>#REF!</v>
      </c>
      <c r="M16" s="28" t="e">
        <f>G17+G32+G44+G59+#REF!+#REF!</f>
        <v>#REF!</v>
      </c>
      <c r="O16" s="12" t="e">
        <f>#REF!+#REF!+#REF!+#REF!</f>
        <v>#REF!</v>
      </c>
      <c r="P16" s="67" t="e">
        <f t="shared" si="1"/>
        <v>#REF!</v>
      </c>
      <c r="Q16" s="12">
        <v>34000</v>
      </c>
    </row>
    <row r="17" spans="1:17" s="12" customFormat="1" ht="23.25" customHeight="1">
      <c r="A17" s="85"/>
      <c r="B17" s="88"/>
      <c r="C17" s="100"/>
      <c r="D17" s="43" t="s">
        <v>34</v>
      </c>
      <c r="E17" s="40" t="s">
        <v>20</v>
      </c>
      <c r="F17" s="41">
        <v>34000</v>
      </c>
      <c r="G17" s="10">
        <v>0.5</v>
      </c>
      <c r="H17" s="11">
        <f t="shared" si="2"/>
        <v>17000</v>
      </c>
      <c r="I17" s="103"/>
      <c r="J17" s="26"/>
      <c r="K17" s="26" t="s">
        <v>54</v>
      </c>
      <c r="L17" s="27">
        <f t="shared" si="0"/>
        <v>2465000</v>
      </c>
      <c r="M17" s="28">
        <f>'tuần 1.02'!G52+'tuần 1.02'!G81</f>
        <v>14.5</v>
      </c>
      <c r="P17" s="67">
        <f>M17</f>
        <v>14.5</v>
      </c>
      <c r="Q17" s="12">
        <v>170000</v>
      </c>
    </row>
    <row r="18" spans="1:17" s="12" customFormat="1" ht="23.25" customHeight="1">
      <c r="A18" s="85"/>
      <c r="B18" s="88"/>
      <c r="C18" s="100"/>
      <c r="D18" s="43" t="s">
        <v>32</v>
      </c>
      <c r="E18" s="40" t="s">
        <v>12</v>
      </c>
      <c r="F18" s="41">
        <v>55000</v>
      </c>
      <c r="G18" s="10">
        <v>0.3</v>
      </c>
      <c r="H18" s="11">
        <f t="shared" si="2"/>
        <v>16500</v>
      </c>
      <c r="I18" s="103"/>
      <c r="J18" s="26"/>
      <c r="K18" s="26" t="s">
        <v>61</v>
      </c>
      <c r="L18" s="26" t="e">
        <f t="shared" si="0"/>
        <v>#REF!</v>
      </c>
      <c r="M18" s="70">
        <f>G36</f>
        <v>19</v>
      </c>
      <c r="N18" s="30"/>
      <c r="O18" s="12" t="e">
        <f>#REF!</f>
        <v>#REF!</v>
      </c>
      <c r="P18" s="12" t="e">
        <f>O18+M18</f>
        <v>#REF!</v>
      </c>
      <c r="Q18" s="12">
        <v>135000</v>
      </c>
    </row>
    <row r="19" spans="1:17" s="12" customFormat="1" ht="23.25" customHeight="1">
      <c r="A19" s="85"/>
      <c r="B19" s="88"/>
      <c r="C19" s="100"/>
      <c r="D19" s="43" t="s">
        <v>35</v>
      </c>
      <c r="E19" s="40" t="s">
        <v>12</v>
      </c>
      <c r="F19" s="41">
        <v>50000</v>
      </c>
      <c r="G19" s="10">
        <v>0.2</v>
      </c>
      <c r="H19" s="11">
        <f t="shared" si="2"/>
        <v>10000</v>
      </c>
      <c r="I19" s="103"/>
      <c r="J19" s="26"/>
      <c r="K19" s="26"/>
      <c r="L19" s="27" t="e">
        <f>SUM(L8:L18)</f>
        <v>#REF!</v>
      </c>
      <c r="M19" s="28"/>
    </row>
    <row r="20" spans="1:17" s="12" customFormat="1" ht="23.25" customHeight="1">
      <c r="A20" s="85"/>
      <c r="B20" s="88"/>
      <c r="C20" s="100"/>
      <c r="D20" s="43" t="s">
        <v>33</v>
      </c>
      <c r="E20" s="40" t="s">
        <v>12</v>
      </c>
      <c r="F20" s="41">
        <v>37600</v>
      </c>
      <c r="G20" s="10">
        <v>12</v>
      </c>
      <c r="H20" s="11">
        <f t="shared" si="2"/>
        <v>451200</v>
      </c>
      <c r="I20" s="103"/>
      <c r="J20" s="26"/>
      <c r="K20" s="26"/>
      <c r="L20" s="27"/>
      <c r="M20" s="28"/>
    </row>
    <row r="21" spans="1:17" s="12" customFormat="1" ht="23.25" customHeight="1">
      <c r="A21" s="85"/>
      <c r="B21" s="88"/>
      <c r="C21" s="101"/>
      <c r="D21" s="43"/>
      <c r="E21" s="40"/>
      <c r="F21" s="41"/>
      <c r="G21" s="42"/>
      <c r="H21" s="71">
        <f>SUM(H8:H20)</f>
        <v>3977300</v>
      </c>
      <c r="I21" s="103"/>
      <c r="J21" s="26"/>
      <c r="K21" s="26"/>
      <c r="L21" s="27"/>
      <c r="M21" s="28"/>
    </row>
    <row r="22" spans="1:17" s="12" customFormat="1" ht="23.25" customHeight="1">
      <c r="A22" s="85"/>
      <c r="B22" s="88"/>
      <c r="C22" s="94" t="s">
        <v>63</v>
      </c>
      <c r="D22" s="60" t="s">
        <v>16</v>
      </c>
      <c r="E22" s="48" t="s">
        <v>12</v>
      </c>
      <c r="F22" s="61">
        <v>100000</v>
      </c>
      <c r="G22" s="10">
        <v>12</v>
      </c>
      <c r="H22" s="11">
        <f>G22*F22</f>
        <v>1200000</v>
      </c>
      <c r="I22" s="103"/>
      <c r="J22" s="26"/>
      <c r="K22" s="26"/>
      <c r="L22" s="27"/>
      <c r="M22" s="29"/>
    </row>
    <row r="23" spans="1:17" s="12" customFormat="1" ht="23.25" customHeight="1">
      <c r="A23" s="85"/>
      <c r="B23" s="88"/>
      <c r="C23" s="95"/>
      <c r="D23" s="60" t="s">
        <v>17</v>
      </c>
      <c r="E23" s="48" t="s">
        <v>18</v>
      </c>
      <c r="F23" s="61">
        <v>4500</v>
      </c>
      <c r="G23" s="10">
        <v>198</v>
      </c>
      <c r="H23" s="11">
        <f t="shared" ref="H23:H34" si="3">G23*F23</f>
        <v>891000</v>
      </c>
      <c r="I23" s="103"/>
      <c r="J23" s="26"/>
      <c r="K23" s="26"/>
      <c r="L23" s="27"/>
      <c r="M23" s="29"/>
    </row>
    <row r="24" spans="1:17" s="12" customFormat="1" ht="23.25" customHeight="1">
      <c r="A24" s="85"/>
      <c r="B24" s="88"/>
      <c r="C24" s="95"/>
      <c r="D24" s="60" t="s">
        <v>19</v>
      </c>
      <c r="E24" s="48" t="s">
        <v>12</v>
      </c>
      <c r="F24" s="61">
        <v>15000</v>
      </c>
      <c r="G24" s="10">
        <v>14</v>
      </c>
      <c r="H24" s="11">
        <f t="shared" si="3"/>
        <v>210000</v>
      </c>
      <c r="I24" s="103"/>
      <c r="J24" s="26"/>
      <c r="K24" s="26"/>
      <c r="L24" s="27"/>
      <c r="M24" s="28"/>
    </row>
    <row r="25" spans="1:17" s="12" customFormat="1" ht="23.25" customHeight="1">
      <c r="A25" s="85"/>
      <c r="B25" s="88"/>
      <c r="C25" s="95"/>
      <c r="D25" s="60" t="s">
        <v>11</v>
      </c>
      <c r="E25" s="48" t="s">
        <v>12</v>
      </c>
      <c r="F25" s="61">
        <v>150000</v>
      </c>
      <c r="G25" s="10">
        <v>7</v>
      </c>
      <c r="H25" s="11">
        <f t="shared" si="3"/>
        <v>1050000</v>
      </c>
      <c r="I25" s="103"/>
      <c r="J25" s="26"/>
      <c r="K25" s="26"/>
      <c r="L25" s="27"/>
      <c r="M25" s="28"/>
    </row>
    <row r="26" spans="1:17" s="12" customFormat="1" ht="23.25" customHeight="1">
      <c r="A26" s="85"/>
      <c r="B26" s="88"/>
      <c r="C26" s="95"/>
      <c r="D26" s="60" t="s">
        <v>62</v>
      </c>
      <c r="E26" s="48" t="s">
        <v>12</v>
      </c>
      <c r="F26" s="61">
        <v>22000</v>
      </c>
      <c r="G26" s="10">
        <v>10</v>
      </c>
      <c r="H26" s="11">
        <f t="shared" si="3"/>
        <v>220000</v>
      </c>
      <c r="I26" s="103"/>
      <c r="J26" s="26"/>
      <c r="K26" s="26"/>
      <c r="L26" s="27"/>
      <c r="M26" s="28"/>
    </row>
    <row r="27" spans="1:17" s="12" customFormat="1" ht="23.25" customHeight="1">
      <c r="A27" s="85"/>
      <c r="B27" s="88"/>
      <c r="C27" s="95"/>
      <c r="D27" s="62" t="s">
        <v>15</v>
      </c>
      <c r="E27" s="48" t="s">
        <v>12</v>
      </c>
      <c r="F27" s="61">
        <v>17000</v>
      </c>
      <c r="G27" s="10"/>
      <c r="H27" s="11">
        <f t="shared" si="3"/>
        <v>0</v>
      </c>
      <c r="I27" s="103"/>
      <c r="J27" s="26"/>
      <c r="K27" s="26"/>
      <c r="L27" s="27"/>
      <c r="M27" s="28"/>
    </row>
    <row r="28" spans="1:17" s="12" customFormat="1" ht="23.25" customHeight="1">
      <c r="A28" s="85"/>
      <c r="B28" s="88"/>
      <c r="C28" s="95"/>
      <c r="D28" s="62" t="s">
        <v>28</v>
      </c>
      <c r="E28" s="48" t="s">
        <v>20</v>
      </c>
      <c r="F28" s="61">
        <v>20000</v>
      </c>
      <c r="G28" s="10">
        <v>2</v>
      </c>
      <c r="H28" s="11">
        <f t="shared" si="3"/>
        <v>40000</v>
      </c>
      <c r="I28" s="103"/>
      <c r="J28" s="26"/>
      <c r="K28" s="26"/>
      <c r="L28" s="27"/>
      <c r="M28" s="28"/>
    </row>
    <row r="29" spans="1:17" s="12" customFormat="1" ht="23.25" customHeight="1">
      <c r="A29" s="85"/>
      <c r="B29" s="88"/>
      <c r="C29" s="95"/>
      <c r="D29" s="62" t="s">
        <v>29</v>
      </c>
      <c r="E29" s="48" t="s">
        <v>12</v>
      </c>
      <c r="F29" s="61">
        <v>5000</v>
      </c>
      <c r="G29" s="10">
        <v>0.5</v>
      </c>
      <c r="H29" s="11">
        <f t="shared" si="3"/>
        <v>2500</v>
      </c>
      <c r="I29" s="103"/>
      <c r="J29" s="26"/>
      <c r="K29" s="26"/>
      <c r="L29" s="27"/>
      <c r="M29" s="28"/>
    </row>
    <row r="30" spans="1:17" s="12" customFormat="1" ht="23.25" customHeight="1">
      <c r="A30" s="85"/>
      <c r="B30" s="88"/>
      <c r="C30" s="95"/>
      <c r="D30" s="62" t="s">
        <v>30</v>
      </c>
      <c r="E30" s="48" t="s">
        <v>22</v>
      </c>
      <c r="F30" s="61">
        <v>45000</v>
      </c>
      <c r="G30" s="10">
        <v>2</v>
      </c>
      <c r="H30" s="11">
        <f t="shared" si="3"/>
        <v>90000</v>
      </c>
      <c r="I30" s="103"/>
      <c r="J30" s="26"/>
      <c r="K30" s="26"/>
      <c r="L30" s="27"/>
      <c r="M30" s="28"/>
    </row>
    <row r="31" spans="1:17" s="12" customFormat="1" ht="23.25" customHeight="1">
      <c r="A31" s="85"/>
      <c r="B31" s="88"/>
      <c r="C31" s="95"/>
      <c r="D31" s="62" t="s">
        <v>31</v>
      </c>
      <c r="E31" s="48" t="s">
        <v>12</v>
      </c>
      <c r="F31" s="61">
        <v>60000</v>
      </c>
      <c r="G31" s="10">
        <v>0.3</v>
      </c>
      <c r="H31" s="11">
        <f t="shared" si="3"/>
        <v>18000</v>
      </c>
      <c r="I31" s="103"/>
      <c r="J31" s="26"/>
      <c r="K31" s="26"/>
      <c r="L31" s="27"/>
      <c r="M31" s="28"/>
    </row>
    <row r="32" spans="1:17" s="12" customFormat="1" ht="23.25" customHeight="1">
      <c r="A32" s="85"/>
      <c r="B32" s="88"/>
      <c r="C32" s="95"/>
      <c r="D32" s="62" t="s">
        <v>34</v>
      </c>
      <c r="E32" s="48" t="s">
        <v>20</v>
      </c>
      <c r="F32" s="61">
        <v>34000</v>
      </c>
      <c r="G32" s="10">
        <v>0.5</v>
      </c>
      <c r="H32" s="11">
        <f t="shared" si="3"/>
        <v>17000</v>
      </c>
      <c r="I32" s="103"/>
      <c r="J32" s="26"/>
      <c r="K32" s="26"/>
      <c r="L32" s="27"/>
      <c r="M32" s="28"/>
    </row>
    <row r="33" spans="1:13" s="12" customFormat="1" ht="23.25" customHeight="1">
      <c r="A33" s="85"/>
      <c r="B33" s="88"/>
      <c r="C33" s="95"/>
      <c r="D33" s="62" t="s">
        <v>32</v>
      </c>
      <c r="E33" s="48" t="s">
        <v>12</v>
      </c>
      <c r="F33" s="61">
        <v>55000</v>
      </c>
      <c r="G33" s="10">
        <v>0.3</v>
      </c>
      <c r="H33" s="11">
        <f t="shared" si="3"/>
        <v>16500</v>
      </c>
      <c r="I33" s="103"/>
      <c r="J33" s="26"/>
      <c r="K33" s="26"/>
      <c r="L33" s="27"/>
      <c r="M33" s="28"/>
    </row>
    <row r="34" spans="1:13" s="12" customFormat="1" ht="23.25" customHeight="1">
      <c r="A34" s="85"/>
      <c r="B34" s="88"/>
      <c r="C34" s="95"/>
      <c r="D34" s="62" t="s">
        <v>35</v>
      </c>
      <c r="E34" s="48" t="s">
        <v>12</v>
      </c>
      <c r="F34" s="61">
        <v>50000</v>
      </c>
      <c r="G34" s="10">
        <v>0.2</v>
      </c>
      <c r="H34" s="11">
        <f t="shared" si="3"/>
        <v>10000</v>
      </c>
      <c r="I34" s="103"/>
      <c r="J34" s="26"/>
      <c r="K34" s="26"/>
      <c r="L34" s="27"/>
      <c r="M34" s="31"/>
    </row>
    <row r="35" spans="1:13" s="12" customFormat="1" ht="44.25" customHeight="1">
      <c r="A35" s="86"/>
      <c r="B35" s="89"/>
      <c r="C35" s="105"/>
      <c r="D35" s="43"/>
      <c r="E35" s="40"/>
      <c r="F35" s="41"/>
      <c r="G35" s="42"/>
      <c r="H35" s="71">
        <f>SUM(H22:H34)</f>
        <v>3765000</v>
      </c>
      <c r="I35" s="104"/>
      <c r="J35" s="26"/>
      <c r="K35" s="26"/>
      <c r="L35" s="27"/>
      <c r="M35" s="31"/>
    </row>
    <row r="36" spans="1:13" s="12" customFormat="1" ht="23.25" customHeight="1">
      <c r="A36" s="77"/>
      <c r="B36" s="87" t="s">
        <v>94</v>
      </c>
      <c r="C36" s="94" t="s">
        <v>64</v>
      </c>
      <c r="D36" s="43" t="s">
        <v>38</v>
      </c>
      <c r="E36" s="48" t="s">
        <v>12</v>
      </c>
      <c r="F36" s="61">
        <v>135000</v>
      </c>
      <c r="G36" s="10">
        <v>19</v>
      </c>
      <c r="H36" s="11">
        <f>G36*F36</f>
        <v>2565000</v>
      </c>
      <c r="I36" s="102"/>
      <c r="J36" s="26"/>
      <c r="K36" s="26"/>
      <c r="L36" s="27"/>
      <c r="M36" s="31"/>
    </row>
    <row r="37" spans="1:13" s="12" customFormat="1" ht="23.25" customHeight="1">
      <c r="A37" s="85">
        <v>3</v>
      </c>
      <c r="B37" s="88"/>
      <c r="C37" s="95"/>
      <c r="D37" s="46" t="s">
        <v>13</v>
      </c>
      <c r="E37" s="48" t="str">
        <f>E9</f>
        <v>Kg</v>
      </c>
      <c r="F37" s="61">
        <v>25000</v>
      </c>
      <c r="G37" s="10">
        <v>14</v>
      </c>
      <c r="H37" s="11">
        <f t="shared" ref="H37:H48" si="4">G37*F37</f>
        <v>350000</v>
      </c>
      <c r="I37" s="103"/>
    </row>
    <row r="38" spans="1:13" s="12" customFormat="1" ht="23.25" customHeight="1">
      <c r="A38" s="85"/>
      <c r="B38" s="88"/>
      <c r="C38" s="95"/>
      <c r="D38" s="39" t="s">
        <v>37</v>
      </c>
      <c r="E38" s="48" t="s">
        <v>12</v>
      </c>
      <c r="F38" s="61">
        <v>15000</v>
      </c>
      <c r="G38" s="10">
        <v>15</v>
      </c>
      <c r="H38" s="11">
        <f t="shared" si="4"/>
        <v>225000</v>
      </c>
      <c r="I38" s="103"/>
    </row>
    <row r="39" spans="1:13" s="14" customFormat="1" ht="23.25" customHeight="1">
      <c r="A39" s="85"/>
      <c r="B39" s="88"/>
      <c r="C39" s="95"/>
      <c r="D39" s="46" t="s">
        <v>15</v>
      </c>
      <c r="E39" s="48" t="str">
        <f>E12</f>
        <v>Kg</v>
      </c>
      <c r="F39" s="61">
        <v>17000</v>
      </c>
      <c r="G39" s="10"/>
      <c r="H39" s="11">
        <f t="shared" si="4"/>
        <v>0</v>
      </c>
      <c r="I39" s="103"/>
      <c r="J39" s="26"/>
      <c r="K39" s="26"/>
      <c r="L39" s="27"/>
      <c r="M39" s="32"/>
    </row>
    <row r="40" spans="1:13" s="14" customFormat="1" ht="23.25" customHeight="1">
      <c r="A40" s="85"/>
      <c r="B40" s="88"/>
      <c r="C40" s="95"/>
      <c r="D40" s="43" t="s">
        <v>28</v>
      </c>
      <c r="E40" s="48" t="s">
        <v>20</v>
      </c>
      <c r="F40" s="61">
        <v>20000</v>
      </c>
      <c r="G40" s="10">
        <v>2</v>
      </c>
      <c r="H40" s="11">
        <f t="shared" si="4"/>
        <v>40000</v>
      </c>
      <c r="I40" s="103"/>
      <c r="J40" s="26"/>
      <c r="K40" s="26"/>
      <c r="L40" s="27"/>
      <c r="M40" s="32"/>
    </row>
    <row r="41" spans="1:13" s="14" customFormat="1" ht="23.25" customHeight="1">
      <c r="A41" s="85"/>
      <c r="B41" s="88"/>
      <c r="C41" s="95"/>
      <c r="D41" s="43" t="s">
        <v>29</v>
      </c>
      <c r="E41" s="48" t="s">
        <v>12</v>
      </c>
      <c r="F41" s="61">
        <v>5000</v>
      </c>
      <c r="G41" s="10">
        <v>0.5</v>
      </c>
      <c r="H41" s="11">
        <f t="shared" si="4"/>
        <v>2500</v>
      </c>
      <c r="I41" s="103"/>
      <c r="J41" s="26"/>
      <c r="K41" s="26"/>
      <c r="L41" s="27"/>
      <c r="M41" s="32"/>
    </row>
    <row r="42" spans="1:13" s="14" customFormat="1" ht="23.25" customHeight="1">
      <c r="A42" s="85"/>
      <c r="B42" s="88"/>
      <c r="C42" s="95"/>
      <c r="D42" s="43" t="s">
        <v>30</v>
      </c>
      <c r="E42" s="48" t="s">
        <v>22</v>
      </c>
      <c r="F42" s="61">
        <v>45000</v>
      </c>
      <c r="G42" s="10">
        <v>2</v>
      </c>
      <c r="H42" s="11">
        <f t="shared" si="4"/>
        <v>90000</v>
      </c>
      <c r="I42" s="103"/>
      <c r="J42" s="26"/>
      <c r="K42" s="26"/>
      <c r="L42" s="27"/>
      <c r="M42" s="32"/>
    </row>
    <row r="43" spans="1:13" s="14" customFormat="1" ht="23.25" customHeight="1">
      <c r="A43" s="85"/>
      <c r="B43" s="88"/>
      <c r="C43" s="95"/>
      <c r="D43" s="43" t="s">
        <v>31</v>
      </c>
      <c r="E43" s="48" t="s">
        <v>12</v>
      </c>
      <c r="F43" s="61">
        <v>60000</v>
      </c>
      <c r="G43" s="10">
        <v>0.2</v>
      </c>
      <c r="H43" s="11">
        <f t="shared" si="4"/>
        <v>12000</v>
      </c>
      <c r="I43" s="103"/>
      <c r="J43" s="26"/>
      <c r="K43" s="26"/>
      <c r="L43" s="76">
        <v>160488000</v>
      </c>
      <c r="M43" s="32"/>
    </row>
    <row r="44" spans="1:13" s="14" customFormat="1" ht="23.25" customHeight="1">
      <c r="A44" s="85"/>
      <c r="B44" s="88"/>
      <c r="C44" s="95"/>
      <c r="D44" s="43" t="s">
        <v>34</v>
      </c>
      <c r="E44" s="48" t="s">
        <v>20</v>
      </c>
      <c r="F44" s="61">
        <v>34000</v>
      </c>
      <c r="G44" s="10">
        <v>0.5</v>
      </c>
      <c r="H44" s="11">
        <f t="shared" si="4"/>
        <v>17000</v>
      </c>
      <c r="I44" s="103"/>
      <c r="J44" s="26"/>
      <c r="K44" s="26"/>
      <c r="L44" s="83">
        <f>H21+H35+H49+H62</f>
        <v>15512000</v>
      </c>
      <c r="M44" s="32"/>
    </row>
    <row r="45" spans="1:13" s="14" customFormat="1" ht="23.25" customHeight="1">
      <c r="A45" s="85"/>
      <c r="B45" s="88"/>
      <c r="C45" s="95"/>
      <c r="D45" s="43" t="s">
        <v>32</v>
      </c>
      <c r="E45" s="48" t="s">
        <v>12</v>
      </c>
      <c r="F45" s="61">
        <v>55000</v>
      </c>
      <c r="G45" s="10">
        <v>0.3</v>
      </c>
      <c r="H45" s="11">
        <f t="shared" si="4"/>
        <v>16500</v>
      </c>
      <c r="I45" s="103"/>
      <c r="J45" s="26"/>
      <c r="K45" s="26"/>
      <c r="L45" s="27"/>
      <c r="M45" s="32"/>
    </row>
    <row r="46" spans="1:13" s="14" customFormat="1" ht="23.25" customHeight="1">
      <c r="A46" s="85"/>
      <c r="B46" s="88"/>
      <c r="C46" s="95"/>
      <c r="D46" s="43" t="s">
        <v>35</v>
      </c>
      <c r="E46" s="48" t="s">
        <v>12</v>
      </c>
      <c r="F46" s="61">
        <v>50000</v>
      </c>
      <c r="G46" s="10"/>
      <c r="H46" s="11">
        <f t="shared" si="4"/>
        <v>0</v>
      </c>
      <c r="I46" s="103"/>
      <c r="J46" s="26"/>
      <c r="K46" s="26"/>
      <c r="L46" s="83">
        <f>L43+L44</f>
        <v>176000000</v>
      </c>
      <c r="M46" s="32"/>
    </row>
    <row r="47" spans="1:13" s="14" customFormat="1" ht="23.25" customHeight="1">
      <c r="A47" s="85"/>
      <c r="B47" s="88"/>
      <c r="C47" s="95"/>
      <c r="D47" s="43" t="s">
        <v>40</v>
      </c>
      <c r="E47" s="48" t="s">
        <v>12</v>
      </c>
      <c r="F47" s="61">
        <v>30000</v>
      </c>
      <c r="G47" s="10">
        <v>0.3</v>
      </c>
      <c r="H47" s="11">
        <f t="shared" si="4"/>
        <v>9000</v>
      </c>
      <c r="I47" s="103"/>
      <c r="J47" s="26"/>
      <c r="K47" s="26"/>
      <c r="L47" s="27"/>
      <c r="M47" s="32"/>
    </row>
    <row r="48" spans="1:13" s="14" customFormat="1" ht="23.25" customHeight="1">
      <c r="A48" s="85"/>
      <c r="B48" s="88"/>
      <c r="C48" s="95"/>
      <c r="D48" s="43" t="s">
        <v>33</v>
      </c>
      <c r="E48" s="48" t="s">
        <v>12</v>
      </c>
      <c r="F48" s="41">
        <v>37600</v>
      </c>
      <c r="G48" s="10">
        <v>12</v>
      </c>
      <c r="H48" s="11">
        <f t="shared" si="4"/>
        <v>451200</v>
      </c>
      <c r="I48" s="103"/>
      <c r="J48" s="26"/>
      <c r="K48" s="26"/>
      <c r="L48" s="76">
        <v>176000000</v>
      </c>
      <c r="M48" s="32"/>
    </row>
    <row r="49" spans="1:13" s="14" customFormat="1" ht="27" customHeight="1">
      <c r="A49" s="85"/>
      <c r="B49" s="88"/>
      <c r="C49" s="105"/>
      <c r="D49" s="43"/>
      <c r="E49" s="40"/>
      <c r="F49" s="41"/>
      <c r="G49" s="42"/>
      <c r="H49" s="71">
        <f>SUM(H36:H48)</f>
        <v>3778200</v>
      </c>
      <c r="I49" s="103"/>
      <c r="J49" s="26"/>
      <c r="K49" s="26"/>
      <c r="L49" s="83">
        <f>L46-L48</f>
        <v>0</v>
      </c>
      <c r="M49" s="32"/>
    </row>
    <row r="50" spans="1:13" s="14" customFormat="1" ht="23.25" customHeight="1">
      <c r="A50" s="85"/>
      <c r="B50" s="88"/>
      <c r="C50" s="96" t="s">
        <v>53</v>
      </c>
      <c r="D50" s="39" t="s">
        <v>11</v>
      </c>
      <c r="E50" s="40" t="s">
        <v>12</v>
      </c>
      <c r="F50" s="41">
        <v>150000</v>
      </c>
      <c r="G50" s="10">
        <v>11</v>
      </c>
      <c r="H50" s="11">
        <f>G50*F50</f>
        <v>1650000</v>
      </c>
      <c r="I50" s="103"/>
      <c r="J50" s="33"/>
      <c r="K50" s="26"/>
      <c r="L50" s="27"/>
      <c r="M50" s="34"/>
    </row>
    <row r="51" spans="1:13" s="12" customFormat="1" ht="23.25" customHeight="1">
      <c r="A51" s="85"/>
      <c r="B51" s="88"/>
      <c r="C51" s="97"/>
      <c r="D51" s="39" t="s">
        <v>17</v>
      </c>
      <c r="E51" s="40" t="s">
        <v>18</v>
      </c>
      <c r="F51" s="41">
        <v>4500</v>
      </c>
      <c r="G51" s="10">
        <v>165</v>
      </c>
      <c r="H51" s="11">
        <f t="shared" ref="H51:H61" si="5">G51*F51</f>
        <v>742500</v>
      </c>
      <c r="I51" s="103"/>
      <c r="J51" s="26"/>
      <c r="K51" s="26"/>
      <c r="L51" s="27"/>
      <c r="M51" s="32"/>
    </row>
    <row r="52" spans="1:13" s="12" customFormat="1" ht="23.25" customHeight="1">
      <c r="A52" s="85"/>
      <c r="B52" s="88"/>
      <c r="C52" s="97"/>
      <c r="D52" s="39" t="s">
        <v>39</v>
      </c>
      <c r="E52" s="40" t="s">
        <v>12</v>
      </c>
      <c r="F52" s="41">
        <v>170000</v>
      </c>
      <c r="G52" s="10">
        <v>7</v>
      </c>
      <c r="H52" s="11">
        <f t="shared" si="5"/>
        <v>1190000</v>
      </c>
      <c r="I52" s="103"/>
      <c r="J52" s="26"/>
      <c r="K52" s="26"/>
      <c r="L52" s="27"/>
      <c r="M52" s="32"/>
    </row>
    <row r="53" spans="1:13" s="12" customFormat="1" ht="23.25" customHeight="1">
      <c r="A53" s="85"/>
      <c r="B53" s="88"/>
      <c r="C53" s="97"/>
      <c r="D53" s="39" t="s">
        <v>41</v>
      </c>
      <c r="E53" s="40" t="s">
        <v>12</v>
      </c>
      <c r="F53" s="41">
        <v>15000</v>
      </c>
      <c r="G53" s="10">
        <v>13.4</v>
      </c>
      <c r="H53" s="11">
        <f t="shared" si="5"/>
        <v>201000</v>
      </c>
      <c r="I53" s="103"/>
      <c r="J53" s="26"/>
      <c r="K53" s="26"/>
      <c r="L53" s="27"/>
      <c r="M53" s="32"/>
    </row>
    <row r="54" spans="1:13" s="12" customFormat="1" ht="23.25" customHeight="1">
      <c r="A54" s="85"/>
      <c r="B54" s="88"/>
      <c r="C54" s="97"/>
      <c r="D54" s="43" t="s">
        <v>15</v>
      </c>
      <c r="E54" s="40" t="s">
        <v>12</v>
      </c>
      <c r="F54" s="41">
        <v>17000</v>
      </c>
      <c r="G54" s="10"/>
      <c r="H54" s="11"/>
      <c r="I54" s="103"/>
      <c r="J54" s="26"/>
      <c r="K54" s="26"/>
      <c r="L54" s="27"/>
      <c r="M54" s="32"/>
    </row>
    <row r="55" spans="1:13" s="12" customFormat="1" ht="17.25" customHeight="1">
      <c r="A55" s="85"/>
      <c r="B55" s="88"/>
      <c r="C55" s="97"/>
      <c r="D55" s="43" t="s">
        <v>28</v>
      </c>
      <c r="E55" s="40" t="s">
        <v>20</v>
      </c>
      <c r="F55" s="41">
        <v>20000</v>
      </c>
      <c r="G55" s="10">
        <v>3</v>
      </c>
      <c r="H55" s="11">
        <f t="shared" si="5"/>
        <v>60000</v>
      </c>
      <c r="I55" s="103"/>
      <c r="J55" s="26"/>
      <c r="K55" s="26"/>
      <c r="L55" s="27"/>
      <c r="M55" s="32"/>
    </row>
    <row r="56" spans="1:13" s="12" customFormat="1" ht="23.25" customHeight="1">
      <c r="A56" s="85"/>
      <c r="B56" s="88"/>
      <c r="C56" s="97"/>
      <c r="D56" s="43" t="s">
        <v>29</v>
      </c>
      <c r="E56" s="40" t="s">
        <v>12</v>
      </c>
      <c r="F56" s="41">
        <v>5000</v>
      </c>
      <c r="G56" s="10">
        <v>0.5</v>
      </c>
      <c r="H56" s="11">
        <f t="shared" si="5"/>
        <v>2500</v>
      </c>
      <c r="I56" s="103"/>
      <c r="J56" s="26"/>
      <c r="K56" s="26"/>
      <c r="L56" s="27"/>
      <c r="M56" s="32"/>
    </row>
    <row r="57" spans="1:13" s="12" customFormat="1" ht="23.25" customHeight="1">
      <c r="A57" s="85"/>
      <c r="B57" s="88"/>
      <c r="C57" s="97"/>
      <c r="D57" s="43" t="s">
        <v>30</v>
      </c>
      <c r="E57" s="40" t="s">
        <v>22</v>
      </c>
      <c r="F57" s="41">
        <v>45000</v>
      </c>
      <c r="G57" s="10">
        <v>2</v>
      </c>
      <c r="H57" s="11">
        <f t="shared" si="5"/>
        <v>90000</v>
      </c>
      <c r="I57" s="103"/>
      <c r="J57" s="26"/>
      <c r="K57" s="26"/>
      <c r="L57" s="27"/>
      <c r="M57" s="32"/>
    </row>
    <row r="58" spans="1:13" s="12" customFormat="1" ht="23.25" customHeight="1">
      <c r="A58" s="85"/>
      <c r="B58" s="88"/>
      <c r="C58" s="97"/>
      <c r="D58" s="43" t="s">
        <v>31</v>
      </c>
      <c r="E58" s="40" t="s">
        <v>12</v>
      </c>
      <c r="F58" s="41">
        <v>60000</v>
      </c>
      <c r="G58" s="10">
        <v>0.2</v>
      </c>
      <c r="H58" s="11">
        <f t="shared" si="5"/>
        <v>12000</v>
      </c>
      <c r="I58" s="103"/>
      <c r="J58" s="26"/>
      <c r="K58" s="26"/>
      <c r="L58" s="27"/>
      <c r="M58" s="32"/>
    </row>
    <row r="59" spans="1:13" s="12" customFormat="1" ht="23.25" customHeight="1">
      <c r="A59" s="85"/>
      <c r="B59" s="88"/>
      <c r="C59" s="97"/>
      <c r="D59" s="43" t="s">
        <v>34</v>
      </c>
      <c r="E59" s="40" t="s">
        <v>20</v>
      </c>
      <c r="F59" s="41">
        <v>34000</v>
      </c>
      <c r="G59" s="10">
        <v>0.5</v>
      </c>
      <c r="H59" s="11">
        <f t="shared" si="5"/>
        <v>17000</v>
      </c>
      <c r="I59" s="103"/>
      <c r="J59" s="26"/>
      <c r="K59" s="26"/>
      <c r="L59" s="27"/>
      <c r="M59" s="32"/>
    </row>
    <row r="60" spans="1:13" s="12" customFormat="1" ht="23.25" customHeight="1">
      <c r="A60" s="85"/>
      <c r="B60" s="88"/>
      <c r="C60" s="97"/>
      <c r="D60" s="43" t="s">
        <v>32</v>
      </c>
      <c r="E60" s="40" t="s">
        <v>12</v>
      </c>
      <c r="F60" s="41">
        <v>55000</v>
      </c>
      <c r="G60" s="10">
        <v>0.3</v>
      </c>
      <c r="H60" s="11">
        <f t="shared" si="5"/>
        <v>16500</v>
      </c>
      <c r="I60" s="103"/>
      <c r="J60" s="26"/>
      <c r="K60" s="26"/>
      <c r="L60" s="27"/>
      <c r="M60" s="32"/>
    </row>
    <row r="61" spans="1:13" s="12" customFormat="1" ht="23.25" customHeight="1">
      <c r="A61" s="85"/>
      <c r="B61" s="88"/>
      <c r="C61" s="97"/>
      <c r="D61" s="43" t="s">
        <v>35</v>
      </c>
      <c r="E61" s="40" t="s">
        <v>12</v>
      </c>
      <c r="F61" s="41">
        <v>50000</v>
      </c>
      <c r="G61" s="10">
        <v>0.2</v>
      </c>
      <c r="H61" s="11">
        <f t="shared" si="5"/>
        <v>10000</v>
      </c>
      <c r="I61" s="103"/>
      <c r="J61" s="26"/>
      <c r="K61" s="26"/>
      <c r="L61" s="27"/>
      <c r="M61" s="32"/>
    </row>
    <row r="62" spans="1:13" s="12" customFormat="1" ht="23.25" customHeight="1">
      <c r="A62" s="86"/>
      <c r="B62" s="89"/>
      <c r="C62" s="98"/>
      <c r="D62" s="46"/>
      <c r="E62" s="40"/>
      <c r="F62" s="41"/>
      <c r="G62" s="10"/>
      <c r="H62" s="71">
        <f>SUM(H50:H61)</f>
        <v>3991500</v>
      </c>
      <c r="I62" s="104"/>
      <c r="J62" s="25"/>
      <c r="K62" s="25"/>
      <c r="L62" s="25"/>
      <c r="M62" s="25"/>
    </row>
    <row r="63" spans="1:13" s="14" customFormat="1" ht="18.75" customHeight="1">
      <c r="A63" s="50"/>
      <c r="B63" s="90" t="s">
        <v>23</v>
      </c>
      <c r="C63" s="90"/>
      <c r="D63" s="91" t="s">
        <v>24</v>
      </c>
      <c r="E63" s="91"/>
      <c r="F63" s="91"/>
      <c r="G63" s="91"/>
      <c r="H63" s="91"/>
      <c r="I63" s="91"/>
    </row>
    <row r="64" spans="1:13" s="14" customFormat="1" ht="18.75" customHeight="1">
      <c r="A64" s="50"/>
      <c r="B64" s="90"/>
      <c r="C64" s="90"/>
      <c r="I64" s="63"/>
    </row>
    <row r="65" spans="1:13" s="14" customFormat="1" ht="18.75" customHeight="1">
      <c r="A65" s="50"/>
      <c r="B65" s="1"/>
      <c r="C65" s="1"/>
      <c r="D65" s="3"/>
      <c r="E65" s="4"/>
      <c r="F65" s="5"/>
      <c r="G65" s="92"/>
      <c r="H65" s="92"/>
      <c r="I65" s="92"/>
      <c r="L65" s="73" t="e">
        <f>#REF!+#REF!+#REF!+#REF!+#REF!+#REF!+H62+H49+H35+H21</f>
        <v>#REF!</v>
      </c>
      <c r="M65" s="63"/>
    </row>
    <row r="66" spans="1:13" ht="18.75">
      <c r="A66" s="50"/>
      <c r="B66" s="1"/>
      <c r="C66" s="1"/>
      <c r="D66" s="3"/>
      <c r="E66" s="4"/>
      <c r="F66" s="5"/>
      <c r="G66" s="92"/>
      <c r="H66" s="92"/>
      <c r="I66" s="92"/>
      <c r="L66" s="66">
        <v>4</v>
      </c>
    </row>
    <row r="67" spans="1:13" ht="18.75">
      <c r="A67" s="50"/>
      <c r="B67" s="1"/>
      <c r="C67" s="1"/>
      <c r="D67" s="3"/>
      <c r="E67" s="4"/>
      <c r="F67" s="5"/>
      <c r="G67" s="36"/>
      <c r="H67" s="78"/>
      <c r="I67" s="36"/>
      <c r="L67" s="72" t="e">
        <f>L65*L66</f>
        <v>#REF!</v>
      </c>
      <c r="M67" s="66"/>
    </row>
    <row r="68" spans="1:13" ht="18.75">
      <c r="A68" s="50"/>
      <c r="B68" s="1"/>
      <c r="C68" s="1"/>
      <c r="D68" s="3"/>
      <c r="E68" s="4"/>
      <c r="F68" s="5"/>
      <c r="G68" s="36"/>
      <c r="H68" s="65"/>
      <c r="I68" s="92"/>
      <c r="J68" s="92"/>
      <c r="K68" s="92"/>
      <c r="L68" s="66"/>
    </row>
    <row r="69" spans="1:13" ht="18.75">
      <c r="A69" s="50"/>
      <c r="B69" s="1"/>
      <c r="C69" s="1"/>
      <c r="D69" s="3"/>
      <c r="E69" s="4"/>
      <c r="F69" s="5"/>
      <c r="G69" s="36"/>
      <c r="H69" s="78"/>
      <c r="I69" s="63"/>
    </row>
    <row r="70" spans="1:13" ht="18.75">
      <c r="A70" s="50"/>
      <c r="B70" s="90"/>
      <c r="C70" s="90"/>
      <c r="D70" s="91" t="s">
        <v>46</v>
      </c>
      <c r="E70" s="91"/>
      <c r="F70" s="91"/>
      <c r="G70" s="91"/>
      <c r="H70" s="91"/>
      <c r="I70" s="91"/>
      <c r="L70" s="66"/>
    </row>
    <row r="71" spans="1:13" ht="18.75">
      <c r="A71" s="50"/>
      <c r="B71" s="51"/>
      <c r="C71" s="52"/>
      <c r="D71" s="3"/>
      <c r="E71" s="4"/>
      <c r="F71" s="5"/>
      <c r="G71" s="36"/>
      <c r="H71" s="36"/>
      <c r="I71" s="59"/>
    </row>
    <row r="72" spans="1:13" ht="18.75">
      <c r="A72" s="50"/>
      <c r="B72" s="51"/>
      <c r="C72" s="52"/>
      <c r="D72" s="53"/>
      <c r="E72" s="54"/>
      <c r="F72" s="55"/>
      <c r="G72" s="56"/>
      <c r="H72" s="57"/>
      <c r="I72" s="59"/>
    </row>
    <row r="73" spans="1:13" s="12" customFormat="1" ht="18.75" customHeight="1">
      <c r="A73" s="50"/>
      <c r="B73" s="51"/>
      <c r="C73" s="52"/>
      <c r="D73" s="53"/>
      <c r="E73" s="54"/>
      <c r="F73" s="55"/>
      <c r="G73" s="56"/>
      <c r="H73" s="57"/>
      <c r="I73" s="58"/>
    </row>
    <row r="74" spans="1:13" s="12" customFormat="1" ht="30" customHeight="1"/>
    <row r="75" spans="1:13" ht="16.5">
      <c r="A75" s="12"/>
      <c r="B75" s="20"/>
      <c r="C75" s="12"/>
      <c r="D75" s="21"/>
      <c r="E75" s="22"/>
      <c r="F75" s="23"/>
      <c r="G75" s="79"/>
      <c r="H75" s="49"/>
      <c r="I75" s="35"/>
    </row>
    <row r="76" spans="1:13" ht="18.75">
      <c r="A76" s="2"/>
      <c r="B76" s="15"/>
      <c r="F76" s="15"/>
    </row>
    <row r="77" spans="1:13" ht="18.75">
      <c r="A77" s="1"/>
      <c r="B77" s="15"/>
      <c r="F77" s="15"/>
    </row>
    <row r="78" spans="1:13" ht="18.75">
      <c r="A78" s="1"/>
      <c r="B78" s="15"/>
      <c r="F78" s="15"/>
    </row>
    <row r="79" spans="1:13" ht="18.75">
      <c r="A79" s="1"/>
      <c r="B79" s="15"/>
      <c r="F79" s="15"/>
    </row>
    <row r="80" spans="1:13" ht="18.75">
      <c r="A80" s="1"/>
      <c r="B80" s="15"/>
      <c r="F80" s="15"/>
    </row>
    <row r="81" spans="1:9" ht="18.75">
      <c r="A81" s="1"/>
      <c r="B81" s="15"/>
      <c r="F81" s="15"/>
    </row>
    <row r="82" spans="1:9" ht="18.75">
      <c r="A82" s="1"/>
      <c r="B82" s="15"/>
      <c r="F82" s="15"/>
    </row>
    <row r="83" spans="1:9" ht="16.5">
      <c r="A83" s="12"/>
      <c r="B83" s="20"/>
      <c r="C83" s="12"/>
      <c r="D83" s="21"/>
      <c r="E83" s="22"/>
      <c r="F83" s="23"/>
      <c r="G83" s="79"/>
      <c r="H83" s="79"/>
      <c r="I83" s="79"/>
    </row>
  </sheetData>
  <mergeCells count="23">
    <mergeCell ref="A8:A35"/>
    <mergeCell ref="B8:B35"/>
    <mergeCell ref="C8:C21"/>
    <mergeCell ref="I8:I35"/>
    <mergeCell ref="C22:C35"/>
    <mergeCell ref="A1:C1"/>
    <mergeCell ref="A2:C2"/>
    <mergeCell ref="A4:I4"/>
    <mergeCell ref="A5:I5"/>
    <mergeCell ref="A6:I6"/>
    <mergeCell ref="B36:B62"/>
    <mergeCell ref="C36:C49"/>
    <mergeCell ref="I36:I62"/>
    <mergeCell ref="A37:A62"/>
    <mergeCell ref="C50:C62"/>
    <mergeCell ref="B70:C70"/>
    <mergeCell ref="D70:I70"/>
    <mergeCell ref="B63:C63"/>
    <mergeCell ref="D63:I63"/>
    <mergeCell ref="B64:C64"/>
    <mergeCell ref="G65:I65"/>
    <mergeCell ref="G66:I66"/>
    <mergeCell ref="I68:K6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tuần 1.02</vt:lpstr>
      <vt:lpstr>tuần 2.02</vt:lpstr>
      <vt:lpstr>tuần 3.11</vt:lpstr>
      <vt:lpstr>Tuần 4.03</vt:lpstr>
      <vt:lpstr>Tuần 5.03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2026-03-13T07:43:02Z</cp:lastPrinted>
  <dcterms:created xsi:type="dcterms:W3CDTF">2023-10-30T13:44:00Z</dcterms:created>
  <dcterms:modified xsi:type="dcterms:W3CDTF">2026-03-16T08:33:39Z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04E552C2A1434B7EA205E508ED203EC3_11</vt:lpwstr>
  </property>
  <property fmtid="{D5CDD505-2E9C-101B-9397-08002B2CF9AE}" pid="3" name="KSOProductBuildVer">
    <vt:lpwstr>1033-12.2.0.13306</vt:lpwstr>
  </property>
</Properties>
</file>